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<sst xmlns="http://schemas.openxmlformats.org/spreadsheetml/2006/main" count="117" uniqueCount="109">
  <si>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</si>
  <si>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</si>
  <si>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</si>
  <si>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000 01  03  00  00  00  0000  700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</si>
  <si>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</si>
  <si>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</si>
  <si>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</si>
  <si>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</si>
  <si>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</si>
  <si>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</si>
  <si>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</si>
  <si>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</si>
  <si>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</si>
  <si>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</si>
  <si>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</si>
  <si>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</si>
  <si>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</si>
  <si>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</si>
  <si>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</si>
  <si>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</si>
  <si>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</si>
  <si>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</si>
  <si>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</si>
  <si>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</si>
  <si>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</si>
  <si>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</si>
  <si>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</si>
  <si>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</si>
  <si>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</si>
  <si>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</si>
  <si>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17,461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</si>
  <si>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</si>
  <si>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</si>
  <si>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</si>
  <si>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</si>
  <si>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</si>
  <si>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</si>
  <si>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</si>
  <si>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</si>
  <si>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</si>
  <si>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</si>
  <si>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</si>
  <si>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</si>
  <si>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</si>
  <si>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</si>
  <si>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</si>
  <si>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</si>
  <si>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</si>
  <si>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</si>
  <si>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</si>
  <si>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</si>
  <si>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</si>
  <si>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</si>
  <si>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</si>
  <si>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</si>
  <si>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</si>
  <si>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</si>
  <si>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</si>
  <si>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</si>
  <si>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</si>
  <si>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</si>
  <si>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</si>
  <si>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</si>
  <si>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</si>
  <si>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</si>
  <si>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</si>
  <si>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17,470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</si>
  <si>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</si>
  <si>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</si>
  <si>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</si>
  <si>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</si>
  <si>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17,455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</si>
  <si>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</si>
  <si>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</si>
  <si>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</si>
  <si>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</si>
  <si>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</si>
  <si>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</si>
  <si>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</si>
  <si>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</si>
  <si>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17,47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</si>
  <si>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</si>
  <si>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</si>
  <si>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</si>
  <si>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</si>
  <si>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</si>
  <si>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</si>
  <si>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</si>
  <si>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</si>
  <si>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</si>
  <si>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</si>
  <si>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</si>
  <si>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</si>
  <si>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</si>
  <si>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</si>
  <si>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17,426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</si>
  <si>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</si>
  <si>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</si>
  <si>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</si>
  <si>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</si>
  <si>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</si>
  <si>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</si>
  <si>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</si>
  <si>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</si>
  <si>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Источники финансирования - отчет на 01.04.2012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</si>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</sst>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9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left" wrapText="1"/>
    </xf>
    <xf numFmtId="0" fontId="0" fillId="0" borderId="0" xfId="0" applyAlignment="1">
      <alignment/>
    </xf>
    <xf numFmtId="0" fontId="5" fillId="0" borderId="0" xfId="0" applyAlignment="1">
      <alignment horizontal="left" wrapText="1"/>
    </xf>
    <xf numFmtId="0" fontId="5" fillId="0" borderId="0" xfId="0" applyAlignment="1">
      <alignment horizontal="center" wrapText="1"/>
    </xf>
    <xf numFmtId="0" fontId="5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25">
      <selection activeCell="I37" sqref="I37:K37"/>
    </sheetView>
  </sheetViews>
  <sheetFormatPr defaultColWidth="9.140625" defaultRowHeight="12.75"/>
  <cols>
    <col min="1" max="1" width="6.57421875" style="0" customWidth="1"/>
    <col min="2" max="2" width="28.421875" style="0" customWidth="1"/>
    <col min="3" max="3" width="15.28125" style="0" customWidth="1"/>
    <col min="4" max="4" width="14.7109375" style="0" customWidth="1"/>
    <col min="5" max="5" width="13.8515625" style="0" customWidth="1"/>
    <col min="6" max="6" width="14.140625" style="0" customWidth="1"/>
    <col min="7" max="7" width="15.421875" style="0" customWidth="1"/>
    <col min="8" max="8" width="16.57421875" style="0" customWidth="1"/>
    <col min="9" max="9" width="12.8515625" style="0" customWidth="1"/>
    <col min="10" max="10" width="13.7109375" style="0" customWidth="1"/>
    <col min="11" max="11" width="13.421875" style="0" customWidth="1"/>
  </cols>
  <sheetData>
    <row r="1" spans="1:11" ht="12.75">
      <c r="A1" s="12"/>
      <c r="B1" s="5"/>
      <c r="C1" s="5"/>
      <c r="D1" s="5"/>
      <c r="E1" s="13" t="s">
        <v>76</v>
      </c>
      <c r="F1" s="5"/>
      <c r="G1" s="5"/>
      <c r="H1" s="5"/>
      <c r="I1" s="11" t="s">
        <v>94</v>
      </c>
      <c r="J1" s="5"/>
      <c r="K1" s="5"/>
    </row>
    <row r="2" spans="1:11" ht="12.75">
      <c r="A2" s="12"/>
      <c r="B2" s="5"/>
      <c r="C2" s="5"/>
      <c r="D2" s="5"/>
      <c r="E2" s="14" t="s">
        <v>104</v>
      </c>
      <c r="F2" s="5"/>
      <c r="G2" s="5"/>
      <c r="H2" s="5"/>
      <c r="I2" s="11" t="s">
        <v>64</v>
      </c>
      <c r="J2" s="5"/>
      <c r="K2" s="5"/>
    </row>
    <row r="3" spans="1:11" ht="12.75">
      <c r="A3" s="12" t="s">
        <v>84</v>
      </c>
      <c r="B3" s="5"/>
      <c r="C3" s="5"/>
      <c r="D3" s="5"/>
      <c r="E3" s="13" t="s">
        <v>0</v>
      </c>
      <c r="F3" s="5"/>
      <c r="G3" s="5"/>
      <c r="H3" s="5"/>
      <c r="I3" s="12" t="s">
        <v>84</v>
      </c>
      <c r="J3" s="5"/>
      <c r="K3" s="5"/>
    </row>
    <row r="4" spans="1:11" ht="45">
      <c r="A4" s="1" t="s">
        <v>23</v>
      </c>
      <c r="B4" s="1" t="s">
        <v>97</v>
      </c>
      <c r="C4" s="1" t="s">
        <v>68</v>
      </c>
      <c r="D4" s="1" t="s">
        <v>61</v>
      </c>
      <c r="E4" s="1" t="s">
        <v>32</v>
      </c>
      <c r="F4" s="1" t="s">
        <v>16</v>
      </c>
      <c r="G4" s="1" t="s">
        <v>36</v>
      </c>
      <c r="H4" s="1" t="s">
        <v>8</v>
      </c>
      <c r="I4" s="1" t="s">
        <v>83</v>
      </c>
      <c r="J4" s="1" t="s">
        <v>1</v>
      </c>
      <c r="K4" s="1" t="s">
        <v>15</v>
      </c>
    </row>
    <row r="5" spans="1:11" ht="45.75">
      <c r="A5" s="2" t="s">
        <v>74</v>
      </c>
      <c r="B5" s="3" t="s">
        <v>24</v>
      </c>
      <c r="C5" s="3" t="s">
        <v>89</v>
      </c>
      <c r="D5" s="4">
        <f>ROUND(12323145.42,2)</f>
        <v>12323145.42</v>
      </c>
      <c r="E5" s="4">
        <f>ROUND(0,2)</f>
        <v>0</v>
      </c>
      <c r="F5" s="4">
        <f>ROUND(10825145.42,2)</f>
        <v>10825145.42</v>
      </c>
      <c r="G5" s="4">
        <f>ROUND(1498000,2)</f>
        <v>1498000</v>
      </c>
      <c r="H5" s="4">
        <f>ROUND(-986213.67,2)</f>
        <v>-986213.67</v>
      </c>
      <c r="I5" s="4">
        <f>ROUND(0,2)</f>
        <v>0</v>
      </c>
      <c r="J5" s="4">
        <f>ROUND(726562.77,2)</f>
        <v>726562.77</v>
      </c>
      <c r="K5" s="4">
        <f>ROUND(-1712776.44,2)</f>
        <v>-1712776.44</v>
      </c>
    </row>
    <row r="6" spans="1:11" ht="57">
      <c r="A6" s="2" t="s">
        <v>10</v>
      </c>
      <c r="B6" s="3" t="s">
        <v>75</v>
      </c>
      <c r="C6" s="3" t="s">
        <v>31</v>
      </c>
      <c r="D6" s="4">
        <f>ROUND(0,2)</f>
        <v>0</v>
      </c>
      <c r="E6" s="4">
        <f>ROUND(0,2)</f>
        <v>0</v>
      </c>
      <c r="F6" s="4">
        <f>ROUND(0,2)</f>
        <v>0</v>
      </c>
      <c r="G6" s="4">
        <f>ROUND(0,2)</f>
        <v>0</v>
      </c>
      <c r="H6" s="4">
        <f>ROUND(2607350,2)</f>
        <v>2607350</v>
      </c>
      <c r="I6" s="4">
        <f>ROUND(0,2)</f>
        <v>0</v>
      </c>
      <c r="J6" s="4">
        <f>ROUND(1977250,2)</f>
        <v>1977250</v>
      </c>
      <c r="K6" s="4">
        <f>ROUND(630100,2)</f>
        <v>630100</v>
      </c>
    </row>
    <row r="7" spans="1:11" ht="90.75">
      <c r="A7" s="2" t="s">
        <v>65</v>
      </c>
      <c r="B7" s="3" t="s">
        <v>62</v>
      </c>
      <c r="C7" s="3" t="s">
        <v>11</v>
      </c>
      <c r="D7" s="4">
        <f>ROUND(0,2)</f>
        <v>0</v>
      </c>
      <c r="E7" s="4">
        <f>ROUND(0,2)</f>
        <v>0</v>
      </c>
      <c r="F7" s="4">
        <f>ROUND(0,2)</f>
        <v>0</v>
      </c>
      <c r="G7" s="4">
        <f>ROUND(0,2)</f>
        <v>0</v>
      </c>
      <c r="H7" s="4">
        <f>ROUND(2607350,2)</f>
        <v>2607350</v>
      </c>
      <c r="I7" s="4">
        <f>ROUND(630100,2)</f>
        <v>630100</v>
      </c>
      <c r="J7" s="4">
        <f>ROUND(2607350,2)</f>
        <v>2607350</v>
      </c>
      <c r="K7" s="4">
        <f>ROUND(630100,2)</f>
        <v>630100</v>
      </c>
    </row>
    <row r="8" spans="1:11" ht="135.75">
      <c r="A8" s="2" t="s">
        <v>29</v>
      </c>
      <c r="B8" s="3" t="s">
        <v>3</v>
      </c>
      <c r="C8" s="3" t="s">
        <v>87</v>
      </c>
      <c r="D8" s="4">
        <f>ROUND(2607350,2)</f>
        <v>2607350</v>
      </c>
      <c r="E8" s="4">
        <f>ROUND(630100,2)</f>
        <v>630100</v>
      </c>
      <c r="F8" s="4">
        <f>ROUND(2607350,2)</f>
        <v>2607350</v>
      </c>
      <c r="G8" s="4">
        <f>ROUND(630100,2)</f>
        <v>630100</v>
      </c>
      <c r="H8" s="4">
        <f>ROUND(2607350,2)</f>
        <v>2607350</v>
      </c>
      <c r="I8" s="4">
        <f>ROUND(630100,2)</f>
        <v>630100</v>
      </c>
      <c r="J8" s="4">
        <f>ROUND(2607350,2)</f>
        <v>2607350</v>
      </c>
      <c r="K8" s="4">
        <f>ROUND(630100,2)</f>
        <v>630100</v>
      </c>
    </row>
    <row r="9" spans="1:11" ht="158.25">
      <c r="A9" s="2" t="s">
        <v>80</v>
      </c>
      <c r="B9" s="3" t="s">
        <v>38</v>
      </c>
      <c r="C9" s="3" t="s">
        <v>67</v>
      </c>
      <c r="D9" s="4">
        <f>ROUND(2607350,2)</f>
        <v>2607350</v>
      </c>
      <c r="E9" s="4">
        <f>ROUND(0,2)</f>
        <v>0</v>
      </c>
      <c r="F9" s="4">
        <f>ROUND(2607350,2)</f>
        <v>2607350</v>
      </c>
      <c r="G9" s="4">
        <f>ROUND(0,2)</f>
        <v>0</v>
      </c>
      <c r="H9" s="4">
        <f>ROUND(2607350,2)</f>
        <v>2607350</v>
      </c>
      <c r="I9" s="4">
        <f>ROUND(0,2)</f>
        <v>0</v>
      </c>
      <c r="J9" s="4">
        <f>ROUND(2607350,2)</f>
        <v>2607350</v>
      </c>
      <c r="K9" s="4">
        <f>ROUND(0,2)</f>
        <v>0</v>
      </c>
    </row>
    <row r="10" spans="1:11" ht="147">
      <c r="A10" s="2" t="s">
        <v>60</v>
      </c>
      <c r="B10" s="3" t="s">
        <v>88</v>
      </c>
      <c r="C10" s="3" t="s">
        <v>53</v>
      </c>
      <c r="D10" s="4">
        <f>ROUND(0,2)</f>
        <v>0</v>
      </c>
      <c r="E10" s="4">
        <f>ROUND(630100,2)</f>
        <v>630100</v>
      </c>
      <c r="F10" s="4">
        <f>ROUND(0,2)</f>
        <v>0</v>
      </c>
      <c r="G10" s="4">
        <f>ROUND(630100,2)</f>
        <v>630100</v>
      </c>
      <c r="H10" s="4">
        <f aca="true" t="shared" si="0" ref="H10:H21">ROUND(0,2)</f>
        <v>0</v>
      </c>
      <c r="I10" s="4">
        <f>ROUND(630100,2)</f>
        <v>630100</v>
      </c>
      <c r="J10" s="4">
        <f>ROUND(0,2)</f>
        <v>0</v>
      </c>
      <c r="K10" s="4">
        <f>ROUND(630100,2)</f>
        <v>630100</v>
      </c>
    </row>
    <row r="11" spans="1:11" ht="147">
      <c r="A11" s="2" t="s">
        <v>99</v>
      </c>
      <c r="B11" s="3" t="s">
        <v>25</v>
      </c>
      <c r="C11" s="3" t="s">
        <v>86</v>
      </c>
      <c r="D11" s="4">
        <f>ROUND(-2607350,2)</f>
        <v>-2607350</v>
      </c>
      <c r="E11" s="4">
        <f>ROUND(-630100,2)</f>
        <v>-630100</v>
      </c>
      <c r="F11" s="4">
        <f>ROUND(-2607350,2)</f>
        <v>-2607350</v>
      </c>
      <c r="G11" s="4">
        <f>ROUND(-630100,2)</f>
        <v>-630100</v>
      </c>
      <c r="H11" s="4">
        <f t="shared" si="0"/>
        <v>0</v>
      </c>
      <c r="I11" s="4">
        <f>ROUND(0,2)</f>
        <v>0</v>
      </c>
      <c r="J11" s="4">
        <f>ROUND(0,2)</f>
        <v>0</v>
      </c>
      <c r="K11" s="4">
        <f aca="true" t="shared" si="1" ref="K11:K21">ROUND(0,2)</f>
        <v>0</v>
      </c>
    </row>
    <row r="12" spans="1:11" ht="158.25">
      <c r="A12" s="2" t="s">
        <v>45</v>
      </c>
      <c r="B12" s="3" t="s">
        <v>50</v>
      </c>
      <c r="C12" s="3" t="s">
        <v>92</v>
      </c>
      <c r="D12" s="4">
        <f>ROUND(-2607350,2)</f>
        <v>-2607350</v>
      </c>
      <c r="E12" s="4">
        <f>ROUND(0,2)</f>
        <v>0</v>
      </c>
      <c r="F12" s="4">
        <f>ROUND(-2607350,2)</f>
        <v>-2607350</v>
      </c>
      <c r="G12" s="4">
        <f>ROUND(0,2)</f>
        <v>0</v>
      </c>
      <c r="H12" s="4">
        <f t="shared" si="0"/>
        <v>0</v>
      </c>
      <c r="I12" s="4">
        <f>ROUND(0,2)</f>
        <v>0</v>
      </c>
      <c r="J12" s="4">
        <f>ROUND(0,2)</f>
        <v>0</v>
      </c>
      <c r="K12" s="4">
        <f t="shared" si="1"/>
        <v>0</v>
      </c>
    </row>
    <row r="13" spans="1:11" ht="147">
      <c r="A13" s="2" t="s">
        <v>19</v>
      </c>
      <c r="B13" s="3" t="s">
        <v>103</v>
      </c>
      <c r="C13" s="3" t="s">
        <v>43</v>
      </c>
      <c r="D13" s="4">
        <f aca="true" t="shared" si="2" ref="D13:D21">ROUND(0,2)</f>
        <v>0</v>
      </c>
      <c r="E13" s="4">
        <f>ROUND(-630100,2)</f>
        <v>-630100</v>
      </c>
      <c r="F13" s="4">
        <f>ROUND(0,2)</f>
        <v>0</v>
      </c>
      <c r="G13" s="4">
        <f>ROUND(-630100,2)</f>
        <v>-630100</v>
      </c>
      <c r="H13" s="4">
        <f t="shared" si="0"/>
        <v>0</v>
      </c>
      <c r="I13" s="4">
        <f>ROUND(0,2)</f>
        <v>0</v>
      </c>
      <c r="J13" s="4">
        <f>ROUND(0,2)</f>
        <v>0</v>
      </c>
      <c r="K13" s="4">
        <f t="shared" si="1"/>
        <v>0</v>
      </c>
    </row>
    <row r="14" spans="1:11" ht="57">
      <c r="A14" s="2" t="s">
        <v>34</v>
      </c>
      <c r="B14" s="3" t="s">
        <v>102</v>
      </c>
      <c r="C14" s="3" t="s">
        <v>33</v>
      </c>
      <c r="D14" s="4">
        <f t="shared" si="2"/>
        <v>0</v>
      </c>
      <c r="E14" s="4">
        <f>ROUND(0,2)</f>
        <v>0</v>
      </c>
      <c r="F14" s="4">
        <f>ROUND(0,2)</f>
        <v>0</v>
      </c>
      <c r="G14" s="4">
        <f aca="true" t="shared" si="3" ref="G14:G21">ROUND(0,2)</f>
        <v>0</v>
      </c>
      <c r="H14" s="4">
        <f t="shared" si="0"/>
        <v>0</v>
      </c>
      <c r="I14" s="4">
        <f>ROUND(-630100,2)</f>
        <v>-630100</v>
      </c>
      <c r="J14" s="4">
        <f>ROUND(-630100,2)</f>
        <v>-630100</v>
      </c>
      <c r="K14" s="4">
        <f t="shared" si="1"/>
        <v>0</v>
      </c>
    </row>
    <row r="15" spans="1:11" ht="79.5">
      <c r="A15" s="2" t="s">
        <v>14</v>
      </c>
      <c r="B15" s="3" t="s">
        <v>98</v>
      </c>
      <c r="C15" s="3" t="s">
        <v>59</v>
      </c>
      <c r="D15" s="4">
        <f t="shared" si="2"/>
        <v>0</v>
      </c>
      <c r="E15" s="4">
        <f>ROUND(0,2)</f>
        <v>0</v>
      </c>
      <c r="F15" s="4">
        <f>ROUND(0,2)</f>
        <v>0</v>
      </c>
      <c r="G15" s="4">
        <f t="shared" si="3"/>
        <v>0</v>
      </c>
      <c r="H15" s="4">
        <f t="shared" si="0"/>
        <v>0</v>
      </c>
      <c r="I15" s="4">
        <f>ROUND(-630100,2)</f>
        <v>-630100</v>
      </c>
      <c r="J15" s="4">
        <f>ROUND(-630100,2)</f>
        <v>-630100</v>
      </c>
      <c r="K15" s="4">
        <f t="shared" si="1"/>
        <v>0</v>
      </c>
    </row>
    <row r="16" spans="1:11" ht="90.75">
      <c r="A16" s="2" t="s">
        <v>69</v>
      </c>
      <c r="B16" s="3" t="s">
        <v>39</v>
      </c>
      <c r="C16" s="3" t="s">
        <v>72</v>
      </c>
      <c r="D16" s="4">
        <f t="shared" si="2"/>
        <v>0</v>
      </c>
      <c r="E16" s="4">
        <f aca="true" t="shared" si="4" ref="E16:F18">ROUND(630100,2)</f>
        <v>630100</v>
      </c>
      <c r="F16" s="4">
        <f t="shared" si="4"/>
        <v>630100</v>
      </c>
      <c r="G16" s="4">
        <f t="shared" si="3"/>
        <v>0</v>
      </c>
      <c r="H16" s="4">
        <f t="shared" si="0"/>
        <v>0</v>
      </c>
      <c r="I16" s="4">
        <f aca="true" t="shared" si="5" ref="I16:J18">ROUND(0,2)</f>
        <v>0</v>
      </c>
      <c r="J16" s="4">
        <f t="shared" si="5"/>
        <v>0</v>
      </c>
      <c r="K16" s="4">
        <f t="shared" si="1"/>
        <v>0</v>
      </c>
    </row>
    <row r="17" spans="1:11" ht="147">
      <c r="A17" s="2" t="s">
        <v>101</v>
      </c>
      <c r="B17" s="3" t="s">
        <v>22</v>
      </c>
      <c r="C17" s="3" t="s">
        <v>42</v>
      </c>
      <c r="D17" s="4">
        <f t="shared" si="2"/>
        <v>0</v>
      </c>
      <c r="E17" s="4">
        <f t="shared" si="4"/>
        <v>630100</v>
      </c>
      <c r="F17" s="4">
        <f t="shared" si="4"/>
        <v>630100</v>
      </c>
      <c r="G17" s="4">
        <f t="shared" si="3"/>
        <v>0</v>
      </c>
      <c r="H17" s="4">
        <f t="shared" si="0"/>
        <v>0</v>
      </c>
      <c r="I17" s="4">
        <f t="shared" si="5"/>
        <v>0</v>
      </c>
      <c r="J17" s="4">
        <f t="shared" si="5"/>
        <v>0</v>
      </c>
      <c r="K17" s="4">
        <f t="shared" si="1"/>
        <v>0</v>
      </c>
    </row>
    <row r="18" spans="1:11" ht="180.75">
      <c r="A18" s="2" t="s">
        <v>56</v>
      </c>
      <c r="B18" s="3" t="s">
        <v>13</v>
      </c>
      <c r="C18" s="3" t="s">
        <v>7</v>
      </c>
      <c r="D18" s="4">
        <f t="shared" si="2"/>
        <v>0</v>
      </c>
      <c r="E18" s="4">
        <f t="shared" si="4"/>
        <v>630100</v>
      </c>
      <c r="F18" s="4">
        <f t="shared" si="4"/>
        <v>630100</v>
      </c>
      <c r="G18" s="4">
        <f t="shared" si="3"/>
        <v>0</v>
      </c>
      <c r="H18" s="4">
        <f t="shared" si="0"/>
        <v>0</v>
      </c>
      <c r="I18" s="4">
        <f t="shared" si="5"/>
        <v>0</v>
      </c>
      <c r="J18" s="4">
        <f t="shared" si="5"/>
        <v>0</v>
      </c>
      <c r="K18" s="4">
        <f t="shared" si="1"/>
        <v>0</v>
      </c>
    </row>
    <row r="19" spans="1:11" ht="68.25">
      <c r="A19" s="2" t="s">
        <v>40</v>
      </c>
      <c r="B19" s="3" t="s">
        <v>4</v>
      </c>
      <c r="C19" s="3" t="s">
        <v>2</v>
      </c>
      <c r="D19" s="4">
        <f t="shared" si="2"/>
        <v>0</v>
      </c>
      <c r="E19" s="4">
        <f aca="true" t="shared" si="6" ref="E19:F21">ROUND(-630100,2)</f>
        <v>-630100</v>
      </c>
      <c r="F19" s="4">
        <f t="shared" si="6"/>
        <v>-630100</v>
      </c>
      <c r="G19" s="4">
        <f t="shared" si="3"/>
        <v>0</v>
      </c>
      <c r="H19" s="4">
        <f t="shared" si="0"/>
        <v>0</v>
      </c>
      <c r="I19" s="4">
        <f aca="true" t="shared" si="7" ref="I19:J21">ROUND(-630100,2)</f>
        <v>-630100</v>
      </c>
      <c r="J19" s="4">
        <f t="shared" si="7"/>
        <v>-630100</v>
      </c>
      <c r="K19" s="4">
        <f t="shared" si="1"/>
        <v>0</v>
      </c>
    </row>
    <row r="20" spans="1:11" ht="135.75">
      <c r="A20" s="2" t="s">
        <v>51</v>
      </c>
      <c r="B20" s="3" t="s">
        <v>52</v>
      </c>
      <c r="C20" s="3" t="s">
        <v>6</v>
      </c>
      <c r="D20" s="4">
        <f t="shared" si="2"/>
        <v>0</v>
      </c>
      <c r="E20" s="4">
        <f t="shared" si="6"/>
        <v>-630100</v>
      </c>
      <c r="F20" s="4">
        <f t="shared" si="6"/>
        <v>-630100</v>
      </c>
      <c r="G20" s="4">
        <f t="shared" si="3"/>
        <v>0</v>
      </c>
      <c r="H20" s="4">
        <f t="shared" si="0"/>
        <v>0</v>
      </c>
      <c r="I20" s="4">
        <f t="shared" si="7"/>
        <v>-630100</v>
      </c>
      <c r="J20" s="4">
        <f t="shared" si="7"/>
        <v>-630100</v>
      </c>
      <c r="K20" s="4">
        <f t="shared" si="1"/>
        <v>0</v>
      </c>
    </row>
    <row r="21" spans="1:11" ht="169.5">
      <c r="A21" s="2" t="s">
        <v>73</v>
      </c>
      <c r="B21" s="3" t="s">
        <v>57</v>
      </c>
      <c r="C21" s="3" t="s">
        <v>54</v>
      </c>
      <c r="D21" s="4">
        <f t="shared" si="2"/>
        <v>0</v>
      </c>
      <c r="E21" s="4">
        <f t="shared" si="6"/>
        <v>-630100</v>
      </c>
      <c r="F21" s="4">
        <f t="shared" si="6"/>
        <v>-630100</v>
      </c>
      <c r="G21" s="4">
        <f t="shared" si="3"/>
        <v>0</v>
      </c>
      <c r="H21" s="4">
        <f t="shared" si="0"/>
        <v>0</v>
      </c>
      <c r="I21" s="4">
        <f t="shared" si="7"/>
        <v>-630100</v>
      </c>
      <c r="J21" s="4">
        <f t="shared" si="7"/>
        <v>-630100</v>
      </c>
      <c r="K21" s="4">
        <f t="shared" si="1"/>
        <v>0</v>
      </c>
    </row>
    <row r="22" spans="1:11" ht="34.5">
      <c r="A22" s="2" t="s">
        <v>5</v>
      </c>
      <c r="B22" s="3" t="s">
        <v>77</v>
      </c>
      <c r="C22" s="3" t="s">
        <v>41</v>
      </c>
      <c r="D22" s="4">
        <f>ROUND(12323145.42,2)</f>
        <v>12323145.42</v>
      </c>
      <c r="E22" s="4">
        <f>ROUND(0,2)</f>
        <v>0</v>
      </c>
      <c r="F22" s="4">
        <f>ROUND(10825145.42,2)</f>
        <v>10825145.42</v>
      </c>
      <c r="G22" s="4">
        <f>ROUND(1498000,2)</f>
        <v>1498000</v>
      </c>
      <c r="H22" s="4">
        <f>ROUND(-3593563.67,2)</f>
        <v>-3593563.67</v>
      </c>
      <c r="I22" s="4">
        <f>ROUND(0,2)</f>
        <v>0</v>
      </c>
      <c r="J22" s="4">
        <f>ROUND(-1250687.23,2)</f>
        <v>-1250687.23</v>
      </c>
      <c r="K22" s="4">
        <f>ROUND(-2342876.44,2)</f>
        <v>-2342876.44</v>
      </c>
    </row>
    <row r="23" spans="1:11" ht="68.25">
      <c r="A23" s="2" t="s">
        <v>70</v>
      </c>
      <c r="B23" s="3" t="s">
        <v>91</v>
      </c>
      <c r="C23" s="3" t="s">
        <v>9</v>
      </c>
      <c r="D23" s="4">
        <f>ROUND(12323145.42,2)</f>
        <v>12323145.42</v>
      </c>
      <c r="E23" s="4">
        <f>ROUND(0,2)</f>
        <v>0</v>
      </c>
      <c r="F23" s="4">
        <f>ROUND(10825145.42,2)</f>
        <v>10825145.42</v>
      </c>
      <c r="G23" s="4">
        <f>ROUND(1498000,2)</f>
        <v>1498000</v>
      </c>
      <c r="H23" s="4">
        <f>ROUND(-3593563.67,2)</f>
        <v>-3593563.67</v>
      </c>
      <c r="I23" s="4">
        <f>ROUND(0,2)</f>
        <v>0</v>
      </c>
      <c r="J23" s="4">
        <f>ROUND(-1250687.23,2)</f>
        <v>-1250687.23</v>
      </c>
      <c r="K23" s="4">
        <f>ROUND(-2342876.44,2)</f>
        <v>-2342876.44</v>
      </c>
    </row>
    <row r="24" spans="1:11" ht="45.75">
      <c r="A24" s="2" t="s">
        <v>81</v>
      </c>
      <c r="B24" s="3" t="s">
        <v>27</v>
      </c>
      <c r="C24" s="3" t="s">
        <v>12</v>
      </c>
      <c r="D24" s="4">
        <f>ROUND(-890947688,2)</f>
        <v>-890947688</v>
      </c>
      <c r="E24" s="4">
        <f>ROUND(-85634491,2)</f>
        <v>-85634491</v>
      </c>
      <c r="F24" s="4">
        <f>ROUND(-812950388,2)</f>
        <v>-812950388</v>
      </c>
      <c r="G24" s="4">
        <f>ROUND(-163631791,2)</f>
        <v>-163631791</v>
      </c>
      <c r="H24" s="4">
        <f>ROUND(-134940551.84,2)</f>
        <v>-134940551.84</v>
      </c>
      <c r="I24" s="4">
        <f>ROUND(-14553089.73,2)</f>
        <v>-14553089.73</v>
      </c>
      <c r="J24" s="4">
        <f>ROUND(-110434261.42,2)</f>
        <v>-110434261.42</v>
      </c>
      <c r="K24" s="4">
        <f>ROUND(-39059380.15,2)</f>
        <v>-39059380.15</v>
      </c>
    </row>
    <row r="25" spans="1:11" ht="45.75">
      <c r="A25" s="2" t="s">
        <v>79</v>
      </c>
      <c r="B25" s="3" t="s">
        <v>82</v>
      </c>
      <c r="C25" s="3" t="s">
        <v>18</v>
      </c>
      <c r="D25" s="4">
        <f>ROUND(-890947688,2)</f>
        <v>-890947688</v>
      </c>
      <c r="E25" s="4">
        <f>ROUND(-85634491,2)</f>
        <v>-85634491</v>
      </c>
      <c r="F25" s="4">
        <f>ROUND(-812950388,2)</f>
        <v>-812950388</v>
      </c>
      <c r="G25" s="4">
        <f>ROUND(-163631791,2)</f>
        <v>-163631791</v>
      </c>
      <c r="H25" s="4">
        <f>ROUND(-134940551.84,2)</f>
        <v>-134940551.84</v>
      </c>
      <c r="I25" s="4">
        <f>ROUND(-14553089.73,2)</f>
        <v>-14553089.73</v>
      </c>
      <c r="J25" s="4">
        <f>ROUND(-110434261.42,2)</f>
        <v>-110434261.42</v>
      </c>
      <c r="K25" s="4">
        <f>ROUND(-39059380.15,2)</f>
        <v>-39059380.15</v>
      </c>
    </row>
    <row r="26" spans="1:11" ht="57">
      <c r="A26" s="2" t="s">
        <v>26</v>
      </c>
      <c r="B26" s="3" t="s">
        <v>47</v>
      </c>
      <c r="C26" s="3" t="s">
        <v>49</v>
      </c>
      <c r="D26" s="4">
        <f>ROUND(-890947688,2)</f>
        <v>-890947688</v>
      </c>
      <c r="E26" s="4">
        <f>ROUND(-85634491,2)</f>
        <v>-85634491</v>
      </c>
      <c r="F26" s="4">
        <f>ROUND(-812950388,2)</f>
        <v>-812950388</v>
      </c>
      <c r="G26" s="4">
        <f>ROUND(-163631791,2)</f>
        <v>-163631791</v>
      </c>
      <c r="H26" s="4">
        <f>ROUND(-134940551.84,2)</f>
        <v>-134940551.84</v>
      </c>
      <c r="I26" s="4">
        <f>ROUND(-14553089.73,2)</f>
        <v>-14553089.73</v>
      </c>
      <c r="J26" s="4">
        <f>ROUND(-110434261.42,2)</f>
        <v>-110434261.42</v>
      </c>
      <c r="K26" s="4">
        <f>ROUND(-39059380.15,2)</f>
        <v>-39059380.15</v>
      </c>
    </row>
    <row r="27" spans="1:11" ht="79.5">
      <c r="A27" s="2" t="s">
        <v>58</v>
      </c>
      <c r="B27" s="3" t="s">
        <v>55</v>
      </c>
      <c r="C27" s="3" t="s">
        <v>90</v>
      </c>
      <c r="D27" s="4">
        <f>ROUND(-812320288,2)</f>
        <v>-812320288</v>
      </c>
      <c r="E27" s="4">
        <f>ROUND(-630100,2)</f>
        <v>-630100</v>
      </c>
      <c r="F27" s="4">
        <f>ROUND(-812950388,2)</f>
        <v>-812950388</v>
      </c>
      <c r="G27" s="4">
        <f>ROUND(0,2)</f>
        <v>0</v>
      </c>
      <c r="H27" s="4">
        <f>ROUND(-110434261.42,2)</f>
        <v>-110434261.42</v>
      </c>
      <c r="I27" s="4">
        <f>ROUND(0,2)</f>
        <v>0</v>
      </c>
      <c r="J27" s="4">
        <f>ROUND(-110434261.42,2)</f>
        <v>-110434261.42</v>
      </c>
      <c r="K27" s="4">
        <f>ROUND(0,2)</f>
        <v>0</v>
      </c>
    </row>
    <row r="28" spans="1:11" ht="68.25">
      <c r="A28" s="2" t="s">
        <v>63</v>
      </c>
      <c r="B28" s="3" t="s">
        <v>96</v>
      </c>
      <c r="C28" s="3" t="s">
        <v>44</v>
      </c>
      <c r="D28" s="4">
        <f>ROUND(-78627400,2)</f>
        <v>-78627400</v>
      </c>
      <c r="E28" s="4">
        <f>ROUND(-85004391,2)</f>
        <v>-85004391</v>
      </c>
      <c r="F28" s="4">
        <f>ROUND(0,2)</f>
        <v>0</v>
      </c>
      <c r="G28" s="4">
        <f>ROUND(-163631791,2)</f>
        <v>-163631791</v>
      </c>
      <c r="H28" s="4">
        <f>ROUND(-24506290.42,2)</f>
        <v>-24506290.42</v>
      </c>
      <c r="I28" s="4">
        <f>ROUND(-14553089.73,2)</f>
        <v>-14553089.73</v>
      </c>
      <c r="J28" s="4">
        <f>ROUND(0,2)</f>
        <v>0</v>
      </c>
      <c r="K28" s="4">
        <f>ROUND(-39059380.15,2)</f>
        <v>-39059380.15</v>
      </c>
    </row>
    <row r="29" spans="1:11" ht="45.75">
      <c r="A29" s="2" t="s">
        <v>95</v>
      </c>
      <c r="B29" s="3" t="s">
        <v>46</v>
      </c>
      <c r="C29" s="3" t="s">
        <v>35</v>
      </c>
      <c r="D29" s="4">
        <f>ROUND(903270833.42,2)</f>
        <v>903270833.42</v>
      </c>
      <c r="E29" s="4">
        <f>ROUND(85634491,2)</f>
        <v>85634491</v>
      </c>
      <c r="F29" s="4">
        <f>ROUND(823775533.42,2)</f>
        <v>823775533.42</v>
      </c>
      <c r="G29" s="4">
        <f>ROUND(165129791,2)</f>
        <v>165129791</v>
      </c>
      <c r="H29" s="4">
        <f>ROUND(131346988.17,2)</f>
        <v>131346988.17</v>
      </c>
      <c r="I29" s="4">
        <f>ROUND(14553089.73,2)</f>
        <v>14553089.73</v>
      </c>
      <c r="J29" s="4">
        <f>ROUND(109183574.19,2)</f>
        <v>109183574.19</v>
      </c>
      <c r="K29" s="4">
        <f>ROUND(36716503.71,2)</f>
        <v>36716503.71</v>
      </c>
    </row>
    <row r="30" spans="1:11" ht="45.75">
      <c r="A30" s="2" t="s">
        <v>71</v>
      </c>
      <c r="B30" s="3" t="s">
        <v>100</v>
      </c>
      <c r="C30" s="3" t="s">
        <v>93</v>
      </c>
      <c r="D30" s="4">
        <f>ROUND(903270833.42,2)</f>
        <v>903270833.42</v>
      </c>
      <c r="E30" s="4">
        <f>ROUND(85634491,2)</f>
        <v>85634491</v>
      </c>
      <c r="F30" s="4">
        <f>ROUND(823775533.42,2)</f>
        <v>823775533.42</v>
      </c>
      <c r="G30" s="4">
        <f>ROUND(165129791,2)</f>
        <v>165129791</v>
      </c>
      <c r="H30" s="4">
        <f>ROUND(131346988.17,2)</f>
        <v>131346988.17</v>
      </c>
      <c r="I30" s="4">
        <f>ROUND(14553089.73,2)</f>
        <v>14553089.73</v>
      </c>
      <c r="J30" s="4">
        <f>ROUND(109183574.19,2)</f>
        <v>109183574.19</v>
      </c>
      <c r="K30" s="4">
        <f>ROUND(36716503.71,2)</f>
        <v>36716503.71</v>
      </c>
    </row>
    <row r="31" spans="1:11" ht="57">
      <c r="A31" s="2" t="s">
        <v>17</v>
      </c>
      <c r="B31" s="3" t="s">
        <v>28</v>
      </c>
      <c r="C31" s="3" t="s">
        <v>20</v>
      </c>
      <c r="D31" s="4">
        <f>ROUND(903270833.42,2)</f>
        <v>903270833.42</v>
      </c>
      <c r="E31" s="4">
        <f>ROUND(85634491,2)</f>
        <v>85634491</v>
      </c>
      <c r="F31" s="4">
        <f>ROUND(823775533.42,2)</f>
        <v>823775533.42</v>
      </c>
      <c r="G31" s="4">
        <f>ROUND(165129791,2)</f>
        <v>165129791</v>
      </c>
      <c r="H31" s="4">
        <f>ROUND(131346988.17,2)</f>
        <v>131346988.17</v>
      </c>
      <c r="I31" s="4">
        <f>ROUND(14553089.73,2)</f>
        <v>14553089.73</v>
      </c>
      <c r="J31" s="4">
        <f>ROUND(109183574.19,2)</f>
        <v>109183574.19</v>
      </c>
      <c r="K31" s="4">
        <f>ROUND(36716503.71,2)</f>
        <v>36716503.71</v>
      </c>
    </row>
    <row r="32" spans="1:11" ht="79.5">
      <c r="A32" s="2" t="s">
        <v>30</v>
      </c>
      <c r="B32" s="3" t="s">
        <v>21</v>
      </c>
      <c r="C32" s="3" t="s">
        <v>37</v>
      </c>
      <c r="D32" s="4">
        <f>ROUND(738771142.42,2)</f>
        <v>738771142.42</v>
      </c>
      <c r="E32" s="4">
        <f>ROUND(85004391,2)</f>
        <v>85004391</v>
      </c>
      <c r="F32" s="4">
        <f>ROUND(823775533.42,2)</f>
        <v>823775533.42</v>
      </c>
      <c r="G32" s="4">
        <f>ROUND(0,2)</f>
        <v>0</v>
      </c>
      <c r="H32" s="4">
        <f>ROUND(94630484.46,2)</f>
        <v>94630484.46</v>
      </c>
      <c r="I32" s="4">
        <f>ROUND(14553089.73,2)</f>
        <v>14553089.73</v>
      </c>
      <c r="J32" s="4">
        <f>ROUND(109183574.19,2)</f>
        <v>109183574.19</v>
      </c>
      <c r="K32" s="4">
        <f>ROUND(0,2)</f>
        <v>0</v>
      </c>
    </row>
    <row r="33" spans="1:11" ht="68.25">
      <c r="A33" s="2" t="s">
        <v>66</v>
      </c>
      <c r="B33" s="3" t="s">
        <v>85</v>
      </c>
      <c r="C33" s="3" t="s">
        <v>78</v>
      </c>
      <c r="D33" s="4">
        <f>ROUND(164499691,2)</f>
        <v>164499691</v>
      </c>
      <c r="E33" s="4">
        <f>ROUND(630100,2)</f>
        <v>630100</v>
      </c>
      <c r="F33" s="4">
        <f>ROUND(0,2)</f>
        <v>0</v>
      </c>
      <c r="G33" s="4">
        <f>ROUND(165129791,2)</f>
        <v>165129791</v>
      </c>
      <c r="H33" s="4">
        <f>ROUND(36716503.71,2)</f>
        <v>36716503.71</v>
      </c>
      <c r="I33" s="4">
        <f>ROUND(0,2)</f>
        <v>0</v>
      </c>
      <c r="J33" s="4">
        <f>ROUND(0,2)</f>
        <v>0</v>
      </c>
      <c r="K33" s="4">
        <f>ROUND(36716503.71,2)</f>
        <v>36716503.71</v>
      </c>
    </row>
    <row r="34" spans="1:11" ht="12.75">
      <c r="A34" s="6" t="s">
        <v>84</v>
      </c>
      <c r="B34" s="7"/>
      <c r="C34" s="7"/>
      <c r="D34" s="7"/>
      <c r="E34" s="6" t="s">
        <v>84</v>
      </c>
      <c r="F34" s="7"/>
      <c r="G34" s="7"/>
      <c r="H34" s="7"/>
      <c r="I34" s="6" t="s">
        <v>84</v>
      </c>
      <c r="J34" s="5"/>
      <c r="K34" s="5"/>
    </row>
    <row r="35" spans="1:11" ht="13.5">
      <c r="A35" s="15" t="s">
        <v>105</v>
      </c>
      <c r="B35" s="7"/>
      <c r="C35" s="7"/>
      <c r="D35" s="7"/>
      <c r="E35" s="9" t="s">
        <v>48</v>
      </c>
      <c r="F35" s="7"/>
      <c r="G35" s="7"/>
      <c r="H35" s="7"/>
      <c r="I35" s="17" t="s">
        <v>107</v>
      </c>
      <c r="J35" s="5"/>
      <c r="K35" s="5"/>
    </row>
    <row r="36" spans="1:11" ht="12.75">
      <c r="A36" s="8" t="s">
        <v>84</v>
      </c>
      <c r="B36" s="7"/>
      <c r="C36" s="7"/>
      <c r="D36" s="7"/>
      <c r="E36" s="8" t="s">
        <v>84</v>
      </c>
      <c r="F36" s="7"/>
      <c r="G36" s="7"/>
      <c r="H36" s="7"/>
      <c r="I36" s="6" t="s">
        <v>84</v>
      </c>
      <c r="J36" s="5"/>
      <c r="K36" s="5"/>
    </row>
    <row r="37" spans="1:11" ht="12.75">
      <c r="A37" s="16" t="s">
        <v>106</v>
      </c>
      <c r="B37" s="5"/>
      <c r="C37" s="5"/>
      <c r="D37" s="5"/>
      <c r="E37" s="10" t="s">
        <v>48</v>
      </c>
      <c r="F37" s="5"/>
      <c r="G37" s="5"/>
      <c r="H37" s="5"/>
      <c r="I37" s="18" t="s">
        <v>108</v>
      </c>
      <c r="J37" s="5"/>
      <c r="K37" s="5"/>
    </row>
  </sheetData>
  <mergeCells count="21">
    <mergeCell ref="E3:H3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4:H34"/>
    <mergeCell ref="E35:H35"/>
    <mergeCell ref="E36:H36"/>
    <mergeCell ref="E37:H37"/>
    <mergeCell ref="I35:K35"/>
    <mergeCell ref="I36:K36"/>
    <mergeCell ref="I37:K37"/>
    <mergeCell ref="A35:D35"/>
    <mergeCell ref="A36:D36"/>
    <mergeCell ref="A37:D37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2012-04-10T06:11:59Z</dcterms:created>
  <dcterms:modified xsi:type="dcterms:W3CDTF">2012-04-16T07:13:04Z</dcterms:modified>
  <cp:category/>
  <cp:version/>
  <cp:contentType/>
  <cp:contentStatus/>
</cp:coreProperties>
</file>