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8190" activeTab="0"/>
  </bookViews>
  <sheets>
    <sheet name="Отчет (приложение 3)" sheetId="1" r:id="rId1"/>
  </sheets>
  <definedNames>
    <definedName name="_xlnm.Print_Area" localSheetId="0">'Отчет (приложение 3)'!$A$1:$S$228</definedName>
  </definedNames>
  <calcPr fullCalcOnLoad="1"/>
</workbook>
</file>

<file path=xl/sharedStrings.xml><?xml version="1.0" encoding="utf-8"?>
<sst xmlns="http://schemas.openxmlformats.org/spreadsheetml/2006/main" count="306" uniqueCount="287">
  <si>
    <t>№ п/п</t>
  </si>
  <si>
    <t>Обеспечение доступным и комфортным жильем, коммунальными услугами населения Новохоперского муниципального района</t>
  </si>
  <si>
    <t>Охрана окружающей среды, воспроизводство и использование природных ресурсов</t>
  </si>
  <si>
    <t>Экономическое развитие</t>
  </si>
  <si>
    <t>Объемы финансирования, тыс. рублей</t>
  </si>
  <si>
    <t>Уровень освоения финансовых средств (%)</t>
  </si>
  <si>
    <t>Фактически достигнутые значения целевых показателей</t>
  </si>
  <si>
    <t>всего</t>
  </si>
  <si>
    <t>федеральный бюджет</t>
  </si>
  <si>
    <t>областной бюджет</t>
  </si>
  <si>
    <t>местные бюджеты</t>
  </si>
  <si>
    <t>внебюджетные источники</t>
  </si>
  <si>
    <t>план</t>
  </si>
  <si>
    <t>факт</t>
  </si>
  <si>
    <t xml:space="preserve">Наименование  программных мероприятий </t>
  </si>
  <si>
    <t>Срок реализации программы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</si>
  <si>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</si>
  <si>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</si>
  <si>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Уровень достижения, (%)</t>
  </si>
  <si>
    <t>в том числе по источникам       финансирования</t>
  </si>
  <si>
    <t>Развитие системы образования Новохоперского муниципального района</t>
  </si>
  <si>
    <t>Наименование подпрограммы №1
Развитие системы образования Новохоперского муниципального района</t>
  </si>
  <si>
    <t>Доля детей в возрасте 1—6 лет, получающих дошкольную образовательную услугу и (или) услугу по их содержанию в муниципальных дошкольных образовательных учреждениях, в общей численности детей в возрасте 1—6 лет</t>
  </si>
  <si>
    <t>Доля детей в возрасте 1 - 6 лет, состоящих на учете для определения в муниципальные дошкольные образовательные учреждения, в общей численности детей в возрасте 1 - 6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</si>
  <si>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дошкольных образовательных учреждений</t>
  </si>
  <si>
    <t>Доля выпускников муниципальных общеобразовательных учреждений, сдавших единый государственный экзамен по русскому языку и математике, в общей численности выпускников муниципальных общеобразовательных учреждений, участвовавших в едином государственном экзамене по данным предметам</t>
  </si>
  <si>
    <t>Доля выпускников муниципальных общеобразовательных учреждений, не получивших аттестат о среднем (полном) образовании, в общей численности выпускников муниципальных общеобразовательных учреждений</t>
  </si>
  <si>
    <t>Доля муниципальных общеобразовательных учреждений, здания которых находятся в аварийном состоянии или требуют капитального ремонта, в общем количестве муниципальных общеобразовательных учреждений</t>
  </si>
  <si>
    <t>Доля муниципальных общеобразовательных учреждений, соответствующих современным требованиям обучения, в общем количестве муниципальных общеобразовательных учреждений</t>
  </si>
  <si>
    <t>Доля детей первой и второй групп здоровья в общей численности обучающихся в муниципальных общеобразовательных учреждениях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</si>
  <si>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</si>
  <si>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>Расходы бюджета муниципального образования на общее образование в расчете на 1 обучающегося в муниципальных общеобразовательных учреждениях</t>
  </si>
  <si>
    <t>Подпрограмма №2
Молодежь</t>
  </si>
  <si>
    <t>Количество мероприятий, проектов (программ), направленных на формирование правовых, культурных и нравственных ценностей среди молодежи</t>
  </si>
  <si>
    <t>Осведомленность молодых людей о потенциальных возможностях социальной инициативы в общественной и общественно-политической жизни</t>
  </si>
  <si>
    <t>Подпрограмма №3
Одаренные дети Новохоперского муниципального района</t>
  </si>
  <si>
    <t>Доля детей, включенных в систему выявления и поддержки одаренных детей. (% от общего количества детей школьного возраста)</t>
  </si>
  <si>
    <t>Количество школьников, обучающихся учреждений дополнительного образования детей -победителей  международных, всероссийских, областных олимпиад и конкурсов (человек).</t>
  </si>
  <si>
    <t>Подпрограмма №4
Организация отдыха, оздоровления, занятости детей и подростков Новохоперского муниципального района</t>
  </si>
  <si>
    <t>Удельный вес детей и подростков, охваченных всеми формами отдыха и оздоровления (к общему числу детей от  7 до 17 лет)</t>
  </si>
  <si>
    <t>Удельный вес детей и подростков, находящихся в трудной жизненной ситуации, охваченных всеми формами отдыха и оздоровления</t>
  </si>
  <si>
    <t>Подпрограмма №5
Дети-сироты</t>
  </si>
  <si>
    <t>Доля детей, оставшихся без попечения родителей, устроенных в семьи граждан не родственников (в приемные семьи, на усыновление (удочерение), под опеку (попечительство), охваченных другими формами семейного устройства (семейные детские дома, патронатные семь</t>
  </si>
  <si>
    <t>Подпрограмма №6
Профилактика безнадзорности и правонарушений несовершеннолетних на территории Новохоперского муниципального района на 2014-2019 годы</t>
  </si>
  <si>
    <t>Удельный вес безнадзорных детей от  общего количества детей, проживающих в районе</t>
  </si>
  <si>
    <t>Коэффициент обеспеченности  реабилитационными услугами   детей, находящихся в социально опасном положении;</t>
  </si>
  <si>
    <t>Количество преступлений, совершенных несовершеннолетними</t>
  </si>
  <si>
    <t>Количество несовершеннолетних, совершивших преступления</t>
  </si>
  <si>
    <t>Подпрограмма №1</t>
  </si>
  <si>
    <t>количество молодых семей, улучшивших жилищные условия при оказании государственной поддержки</t>
  </si>
  <si>
    <t>1.Уровень фактической обеспеченности учреждениями культуры в районе от нормативной потребности:</t>
  </si>
  <si>
    <t>:клубами и учреждениями клубного типа</t>
  </si>
  <si>
    <t>Библиотеками</t>
  </si>
  <si>
    <t>парками культуры и отдыха</t>
  </si>
  <si>
    <t>2.Доля муниципальных учреждений культуры, здания которых находятся в аварийном состоянии или требуют капитального ремонта, в общем количестве муниципальных учреждений культуры</t>
  </si>
  <si>
    <t>3.Доля объектов культурного наследия, находящихся в муниципальной собственности и требующих консервации или реставрации, в общем количестве объектов культурного наследия, находящихся в муниципальной собственности</t>
  </si>
  <si>
    <t>1.1Увеличение количества библиографических записей в электронных каталогах и картотеках общедоступных (публичных) библиотек Новохоперского муниципального района  (по сравнению с предыдущим годом)</t>
  </si>
  <si>
    <t>1.2 Увеличение доли публичных библиотек, подключенных к сети «Интернет», в общем количестве публичных библиотек Новохоперского муниципального района</t>
  </si>
  <si>
    <t>3.1Увеличение численности участников   культурно - досуговых мероприятий (по сравнению с предыдущим годом)</t>
  </si>
  <si>
    <t>3.2Повышение уровня удовлетворенности жителей  Новохоперского муниципального района качеством предоставления услуг в сфере культуры</t>
  </si>
  <si>
    <t>4.1Увеличение доли детей, привлекаемых к участию в творческих мероприятиях, в общем числе детей</t>
  </si>
  <si>
    <t xml:space="preserve">Удельный вес населения систематически занимающегося спортом </t>
  </si>
  <si>
    <t>№1 Нормативно-правовое и организационное обеспечение</t>
  </si>
  <si>
    <t>№ 2  Перечень физкультурных и спортивных мероприятий</t>
  </si>
  <si>
    <t>№ 3  Мероприятия среди инвалидов и иных лиц с ограниченными возможностями здоровья</t>
  </si>
  <si>
    <t>№ 4 Развитие материально-технической базы спорта и спортивных сооружений</t>
  </si>
  <si>
    <t>Увеличение показателя единовременной пропускной способности</t>
  </si>
  <si>
    <t>№ 5 Информационное обеспечение программных мероприятий в СМИ и интернет</t>
  </si>
  <si>
    <t>№ 6 Награждение, страхование</t>
  </si>
  <si>
    <t>№ 7 Строительство и реконструкция  объектов спорта</t>
  </si>
  <si>
    <t>Увеличение спортивных сооружений</t>
  </si>
  <si>
    <t>№ 8 Развитие физкультурно-спортивной работы с детьми и молодежью</t>
  </si>
  <si>
    <t>Увеличение доли учащихся занимающихся в спортивной школе</t>
  </si>
  <si>
    <t>№ 9 Развитие футбола в Новохоперском муниципальном районе</t>
  </si>
  <si>
    <t>Увеличение удельного веса спортсменов массовых разрядов от общей численности уч-ся в спортивной школе</t>
  </si>
  <si>
    <t>№ 10 Развитие водных видов спорта</t>
  </si>
  <si>
    <t>1.1 строительство мусоросортировочного завода в п. Новохоперский</t>
  </si>
  <si>
    <t>Показатель (индикатор)1.1: Выбираемость сырья из ТБО для вторичного использования</t>
  </si>
  <si>
    <t>1.2 поддержка детско-юношеского экологического движения, проведение мероприятий по экологическому просвещению и образованию</t>
  </si>
  <si>
    <t>Показатель (индикатор) 1.2 Привлечение и участие в ежегодных экологических мероприятиях детей дошкольного и школьного возраста</t>
  </si>
  <si>
    <t>1.3. Проведение рейдовых мероприятий по исполнению природоохранного законодательства</t>
  </si>
  <si>
    <t>Показатель (индикатор) 1.3 Увеличение размещения информации в СМИ</t>
  </si>
  <si>
    <t>1.4. проведение оценки состояния окружающей среды</t>
  </si>
  <si>
    <t>Показатель (индикатор) 1.4 Обеспечение участников в семинарах, совещаниях, проводимых для специалистов в области охраны окружающей среды предприятий муниципального района</t>
  </si>
  <si>
    <t>1.5. Благоустройство родников</t>
  </si>
  <si>
    <t>Показатель (индикатор) 1.5. Увеличение количества детей, привлекаемых к участию в мероприятиях экологического движения</t>
  </si>
  <si>
    <t>Количество молодежи принимающей участие в мероприятиях по пропаганде здорового образа жизни в возрасте от 11 до 24 лет.</t>
  </si>
  <si>
    <t>Охват детей и молодежи занимающихся в секциях физическо-оздоровительной, спортивной, технической направленности, в кружках по интересам системы дополнительного образования.</t>
  </si>
  <si>
    <t>Доля родителей, вовлеченных в профилактические мероприятия в образовательных учреждениях, по отношению к общей численности родителей учащихся.</t>
  </si>
  <si>
    <t>Показатель 1, Индекс производства продукции сельского хозяйства в хозяйствах всех категорий</t>
  </si>
  <si>
    <t>Показатель 2, Индекс производства продукции растениеводства</t>
  </si>
  <si>
    <t>Показатель (индикатор) 3, Индекс производства продукции животноводства</t>
  </si>
  <si>
    <t>Показатель(индикатор) 4, Индекс производства пищевых продуктов</t>
  </si>
  <si>
    <t xml:space="preserve">Показатель (индикатор) 5, Индекс физического объема инвестиций в основной капитал </t>
  </si>
  <si>
    <t>Показатель (индикатор) 6, Рентабельность сельскохозяйственных организаций  сельского хозяйства</t>
  </si>
  <si>
    <t>Показатель (индикатор) 7, Среднемесячная номинальная заработная плата (по с/х организациям, не относящимся к субъектам малого предпринимательства)</t>
  </si>
  <si>
    <t>Показатель (индикатор) 1.1Выполнение мероприятий по улучшению жилищных условий граждан, проживающих в сельской местности</t>
  </si>
  <si>
    <t>Показатель (индикатор) 1.1Выполнение мероприятий по улучшению жилищных условий молодых семей (молодых специалистов) проживающих в сельской местности</t>
  </si>
  <si>
    <t xml:space="preserve">Объем потребления тепловой энергии, потребляемой (используемой) бюджетными учреждениями МО </t>
  </si>
  <si>
    <t>Объем природного газа, потребляемого (используемого) бюджетными учреждениями МО</t>
  </si>
  <si>
    <t>Объем воды, потребляемой (используемой) бюджетными учреждениями МО</t>
  </si>
  <si>
    <t>Расходы бюджета МО на обеспечение энергетическими ресурсами бюджетных учреждений</t>
  </si>
  <si>
    <t>Управление муниципальным имуществом и земельными отношениями</t>
  </si>
  <si>
    <t>Поступление неналоговых имущественных доходов в бюджет Новохоперского муниципального района Воронежской области</t>
  </si>
  <si>
    <t xml:space="preserve">Доля объектов недвижимого имущества, на которые зарегистрировано право собственности Новохоперского муниципального района Воронежской области </t>
  </si>
  <si>
    <t>Доля земельных участков, на которые зарегистрировано право собственности Новохоперского муниципального Воронежской области</t>
  </si>
  <si>
    <t>да</t>
  </si>
  <si>
    <t>«Муниципальное управление и гражданское общество Новохоперского муниципального района»</t>
  </si>
  <si>
    <t>Подпрограмма 3
"Финансовое и материально-техническое обеспечение деятельности органов местного самоуправления Новохоперского муниципального района"</t>
  </si>
  <si>
    <t>0</t>
  </si>
  <si>
    <t>Подпрограмма 4 "Социальная поддержка инаселения Новохоперского муниципального района"</t>
  </si>
  <si>
    <t>Всего по программам</t>
  </si>
  <si>
    <t>Подпрограмма №1 "Устойчивое развитие сельской территории Новохоперского муниципального района на 2014-2017 годы и на период до 2020 года"</t>
  </si>
  <si>
    <t>Количество соревнований, олимпиад и иных конкурсных мероприятий различного уровня,  проводимых  для выявления  одаренных  детей в различных сферах интеллектуальной и творческой деятельности (единиц).</t>
  </si>
  <si>
    <t>Основное мероприятие 1.1Оказание СХП, КФХ И ЛПХ консультационной помощи и предоставление информации по вопросам ведения сельскохозяйственного производства и другим вопросам, связанным с производством и реализацией сельскохозяйственной продукцией</t>
  </si>
  <si>
    <t>Основное меропрятие1.3Поддержка местных инициатив граждан Новохоперского муниципального  района</t>
  </si>
  <si>
    <t>Основное мероприятие 1.4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</si>
  <si>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Основное 
мероприятие 1.2 Строительство сетей наружного освещения с установкой светильников уличного освещения с энергосберегающими лампами</t>
  </si>
  <si>
    <t>Объем потребления электрической энергии (далее - ЭЭ) МО (тыс. кВтч)</t>
  </si>
  <si>
    <t>Объем потребления воды МО (тыс. куб. м)</t>
  </si>
  <si>
    <t>Объем потребления природного газа МО (тыс. куб. м)</t>
  </si>
  <si>
    <t>Объем ЭЭ, потребляемой (используемой) бюджетными учреждениями МО</t>
  </si>
  <si>
    <t>ОСНОВНОЕ МЕРОПРИЯТИЕ 3. Сохранение традиционной народной культуры, развитие самодеятельного художественного творчества, декоративно-прикладного искусства, ремесел, организация досуга и отдыха</t>
  </si>
  <si>
    <t>ОСНОВНОЕ МЕРОПРИЯТИЕ 6. Создание условий для повышения качества и разнообразия услуг, предоставляемых учреждениями культуры</t>
  </si>
  <si>
    <t>Мероприятие 6.8 Социальная поддержка муниципальных учреждений (центров), учреждений культуры, СДК, СК, библиотек</t>
  </si>
  <si>
    <t>ОСНОВНОЕ МЕРОПРИЯТИЕ 4. Развитие  дополнительного образования детей</t>
  </si>
  <si>
    <t>Основное мероприятие 1 Управление резервным фондом бюджета Новохоперского муниципального района</t>
  </si>
  <si>
    <t>Подпрограмма 
Развитие и поддержка малого и среднего предпринимательства Новохоперского муниципального района</t>
  </si>
  <si>
    <t>Количество вновь созданных рабочих мест (включая вновь зарегистрированных индивидуальных предпринимателей) субъектами малого и среднего предпринимательства, получившими государственную поддержку</t>
  </si>
  <si>
    <t>Количество субъектов малого и среднего предпринимательства, получивших государственную поддержку</t>
  </si>
  <si>
    <t xml:space="preserve">Поддержка молодых семей Новохоперского муниципального района в приобретении (строительстве) жилья </t>
  </si>
  <si>
    <t>Подпрограмма 2  " Обеспечение жильем квалифицированных врачей, работающих в медицинских учреждениях, расположенных на территории Новохоперского муниципального района</t>
  </si>
  <si>
    <t>Основное мероприятие 1: Управление муниципальной собственностью Новохоперского муниципального района Воронежской области</t>
  </si>
  <si>
    <t>Мероприятие 1.1: организация управления муниципальной собственностью Новохоперского муниципального района Воронежской области</t>
  </si>
  <si>
    <t>Мероприятие 1.2: осуществление полномочий собственника в отношении имущества муниципальных учреждений</t>
  </si>
  <si>
    <t>финансовое обеспечение реализации муниципальной программы</t>
  </si>
  <si>
    <t>Основное мероприятие 2: финансовое обеспечение реализации муниципальной программы</t>
  </si>
  <si>
    <t xml:space="preserve">финансовое обеспечение отдела по управлению муниципальном и земельными отношениями администрации Новохоперского муниципального района </t>
  </si>
  <si>
    <t xml:space="preserve">2014-2021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</si>
  <si>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</si>
  <si>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Основное мероприятие1
"Развитие и модернизация дошкольного робразования"</t>
  </si>
  <si>
    <t xml:space="preserve">Основное мероприятие 2
"Развитие и модернизация общего образования" </t>
  </si>
  <si>
    <t>Основное мероприятие "Развитие дополнительного образования"</t>
  </si>
  <si>
    <t>Основное мероприятие " Финансовое обеспечение деятельности районных муниципальных учреждений"</t>
  </si>
  <si>
    <t>Основное мероприятие "Обеспечение и проведение государтсвенной (итоговой) аттестации обучающихся, освоивших образовательные программы основного общего образования или среднего (полного) общего образования, в том числе в форме единого государственного экзамена"</t>
  </si>
  <si>
    <t xml:space="preserve">Основное мероприятие " Вовлечение молодежи района в социальную поддержку и обеспечение поддержки научной, творческой и предпринимательской активности молодежи" </t>
  </si>
  <si>
    <t>Основное мероприятие "Обеспечение участия одаренных детей в областных, всероссийских и международных конкурсах, олимпиадах, конференциях, слетах, фестивалях, спортивных соревнований"</t>
  </si>
  <si>
    <t>Основное мероприятие "Обеспечение выплат в рамках подпрограммы "Дети сироты"</t>
  </si>
  <si>
    <t>Основное мероприятие "Организация и осуществление деятельности на выполнение переданных полномочий по опеке и попечительству"</t>
  </si>
  <si>
    <t xml:space="preserve">Отчет
о ходе реализации муниципальных программ
(финансирование Программ)
за 2020 г.
</t>
  </si>
  <si>
    <t>Основное мероприятие 1. Развитие библиотечно-информационной деятельности</t>
  </si>
  <si>
    <t>Основное мероприятие 2. Развитие музейного дела</t>
  </si>
  <si>
    <t>Мероприятие 6.4 Приобретение театральных кресел, мебели, выставочного оборудования, одежды сцены, автоклуба и библиобуса для  учреждений культуры и библиотек</t>
  </si>
  <si>
    <t>Организация в средствах массовой информации освещения вопросов профилактики правонарушений и пропаганды здорового образа жизни</t>
  </si>
  <si>
    <t>Уровень преступности (в расчете на 10 тысяч населения) (ед.)</t>
  </si>
  <si>
    <t>Удельный вес совершенных совершеннолетними от общего количества зарегистрированных преступлений (%).</t>
  </si>
  <si>
    <t>2020-2025</t>
  </si>
  <si>
    <t>Прочие мероприятия</t>
  </si>
  <si>
    <t>Объем инвестиций в основной капитал в расчете на душу населения</t>
  </si>
  <si>
    <t>Темп роста оборота МСП к 2016 году</t>
  </si>
  <si>
    <t>Объем отгруженных товаров собственного производства, выполненных работ , услуг собственными силами в промышленном производстве</t>
  </si>
  <si>
    <t>Число созданных рабочих мест ежегодно</t>
  </si>
  <si>
    <t>Среднегодовая численность населения</t>
  </si>
  <si>
    <t>Число субъектов малого и среднего предпринимательства в расчете на 10 тыс. человек населения: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</si>
  <si>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</si>
  <si>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 xml:space="preserve"> Объём инвестиций в основной капитал (за исключением бюджетных средств) в расчете на 1 жителя </t>
  </si>
  <si>
    <t>Численность занятых в сфере малого и среднего предпринимательства, включая индивидуальных предпринимателей</t>
  </si>
  <si>
    <t>Темп роста среднемесячной заработной платы работников организаций (без субъектов малого предпринимательства)</t>
  </si>
  <si>
    <t>Финансовая поддержка субьектов малого и среднего предпринимательства за счет 10% УСН</t>
  </si>
  <si>
    <t>Мероприятие 4.3.2. Предоставление субсидий для субсидирования части затрат субъектам социального предпринимательства-субъектам малого и среднего предпринимательства, осуществляющим социально ориентированную деятельность</t>
  </si>
  <si>
    <t xml:space="preserve">Разработана и реализована программа поддержки субъектов МСП в целях их ускоренного развития в моногородах .Общее количество субъектов МСП в моногорадах, получивших поддержку  </t>
  </si>
  <si>
    <t>Подпрограмма 
Развитие торговли на территории Новохоперского муниципального района</t>
  </si>
  <si>
    <t>Индекс физического объема оборота розничной торговли в сопоставимых ценах %</t>
  </si>
  <si>
    <t>Обеспеченность населения муниципального образования площадью торговых объектов кв. м.на 1000 человек</t>
  </si>
  <si>
    <t>Обеспеченность торговым обслуживанием сельского населения, проживающего в отделенных и малонаселенных пунктам муниципального района человек</t>
  </si>
  <si>
    <t>Мероприятие 4.2.1. Предоставление за счет средств муниципального бюджета субсидий на компенсацию части затрат субъектов малого и среднего предпринимательства, связанных с уплатой первого взноса (аванса) при заключении договора (договоров) лизинга оборудования с российскими лизинговыми организациями в целях создания и (или) развития либо модернизации производства   товаров (работ, услуг)</t>
  </si>
  <si>
    <t>Мероприятие 4.2.2. Предоставлении субсидий на компенсацию части затрат субъектов малого и среднего предпринимательства, связанных с уплатой процентов по кредитам, привлеченным в российских кредитных организациях на строительство (реконструкцию) для собственных нужд производственных зданий, строений и сооружений либо приобретение оборудования в целях создания и (или) развития либо модернизации производства товаров (работ, услуг)</t>
  </si>
  <si>
    <t>Мероприятие 4.2.3. Предоставление субсидий на компенсацию части затрат субъектов малого и среднего предпринимательства, связанных с приобретением оборудования в целях создания и (или) развития, и (или) модернизации производства товаров (работ, услуг)</t>
  </si>
  <si>
    <t xml:space="preserve">Мероприятие 4.2.4. Предоставление грантов начинающим субъектам малого предпринимательства – индивидуальным предпринимателям и юридическим лицам- производителям товаров (работ, услуг) </t>
  </si>
  <si>
    <t>Мероприятие 4.2.5 Предоставление за счет средств муниципального бюджета субсидии на развитие инфраструктуры поддержки предпринимательства АНО " Новохоперский центр поддержки предпринимательства"</t>
  </si>
  <si>
    <t xml:space="preserve">Количество молодых семей, получивших социальную выплату в текущем году </t>
  </si>
  <si>
    <t>Показатель (индикатор) - Количество оказанных услуг МКУ «Информационно-консультационный центр» юридическим и физическим лицам</t>
  </si>
  <si>
    <t>«Комплексное развитие сельских территорий Новохопёрского района»</t>
  </si>
  <si>
    <t>Показатель (индикатор) 1, численность сельского населения</t>
  </si>
  <si>
    <t>Показатель (индикатор) 2, численность сельского населения в трудоспособном возрасте</t>
  </si>
  <si>
    <t>Показатель (индикатор) 3, коэффициент рождаемости сельского населения (число родившихся на 100 сельских жителей)</t>
  </si>
  <si>
    <t>Основное 
мероприятие 1.1 «Создание условий для обеспечения доступным комфортным жильем сельского населения»</t>
  </si>
  <si>
    <t xml:space="preserve">Показатель 1 Количество граждан, признанных нуждающимися в улучшении жилищных условий     </t>
  </si>
  <si>
    <t>Показатекль 2 Ввод (приобретение) жилья для граждан, проживающих в сельской местности</t>
  </si>
  <si>
    <t>Показатекль 3 Количество граждан, улучшивших жилищные условия</t>
  </si>
  <si>
    <t>Мероприятие 2 «Развитие рынка труда (кадрового потенциала) на сельских территориях»</t>
  </si>
  <si>
    <t>Показатель (индикатор) 1 Численность работников, обучающихся по ученическим договорам</t>
  </si>
  <si>
    <t xml:space="preserve">Показатель (индикатор) 2 Численность привлеченных сельскохозяйственными товаропроизводителями студентов к прохождению производственной практики </t>
  </si>
  <si>
    <t>Мероприятие 3 Создание и развитие инфраструктуры на сельских территориях в рамках ведомственного проекта «Современный облик сельских территорий», а также реализация мероприятий в рамках проекта «Благоустройство сельских территорий»</t>
  </si>
  <si>
    <t>Показатель (индикатор) 1. Численность учащихся в сельских общеобразовательных учреждениях</t>
  </si>
  <si>
    <t>Показатель (индикатор) 2 Ввод в действие сельских общеобразовательных учреждений</t>
  </si>
  <si>
    <t>Показатель (индикатор) 3    Наличие ФАПов в поселениях</t>
  </si>
  <si>
    <t>Показатель (индикатор) 4 в том числе находящихся в ветхом и аварийном состоянии</t>
  </si>
  <si>
    <t>Показатель (индикатор) 5 Прирост числа жителей, обеспеченного ФАПами</t>
  </si>
  <si>
    <t>Показатель (индикатор) 6 Наличие спортивных сооружений в поселениях</t>
  </si>
  <si>
    <t>Показатель (индикатор)7 в том числе находящихся в ветхом и аварийном состоянии</t>
  </si>
  <si>
    <t>Показатель (индикатор) 8 Ввод в действие спортивных сооружений в поселениях</t>
  </si>
  <si>
    <t>Показатель (индикатор) 9  Прирост числа жителей, обеспеченного спортивными сооружениями</t>
  </si>
  <si>
    <t>Показатель (индикатор) 10 Наличие учреждений культурно-досугового типа в поселениях</t>
  </si>
  <si>
    <t>Показатель (индикатор) 11 Ввод в действие учреждений культурно-досугового типа в поселениях</t>
  </si>
  <si>
    <t>Показатель (индикатор) 12 Прирост числа жителей, обеспеченного учреждениями культурно-досугового типа</t>
  </si>
  <si>
    <t>Показатель (индикатор) 13 Ввод в действие распределительных газовых сетей в поселениях</t>
  </si>
  <si>
    <t>Показатель (индикатор) 14 Уровень газификации жилищного фонда поселений муниципального района</t>
  </si>
  <si>
    <t>Показатель (индикатор) 15 Строительство локальных водопроводов в поселениях муниципального района</t>
  </si>
  <si>
    <t>Показатель (индикатор) 16 Уровень износа объектов водоснабжения</t>
  </si>
  <si>
    <t>Показатель (индикатор) 17 Уровень обеспечения населения питьевой водой в сельских поселениях</t>
  </si>
  <si>
    <t>Показатель (индикатор) 18 Количество населенных пунктов, в которых реализованы проекты комплексного обустройства</t>
  </si>
  <si>
    <t>Показатель (индикатор) 19 Объем жилищной застройки</t>
  </si>
  <si>
    <t>Показатель (индикатор) 20 Строительство автомобильных дорог общего пользования с твердым покрытием, ведущим от сети автомобильных дорог общего пользования с твердым покрытием к ближайшим общественно значимым объектам сельских населенных пунктов, а также к объектам производства и переработки сельскохозяйственной продукции на территории Новохопёрского муниципального района</t>
  </si>
  <si>
    <t>Показатель (индикатор) 21 Количество созданных новых рабочих мест</t>
  </si>
  <si>
    <t>Показатель (индикатор) 1. Количество реализованных на сельских территориях проектов по благоустройству</t>
  </si>
  <si>
    <t>Мероприятие 4. Оказание сельхозтоваропроизводителям и ЛПХ консультационной помощи и предоставление информации по вопросам ведения сельскохозяйственного производства и другим вопросам, связанным с производством и реализацией сельскохозяйственной продукции</t>
  </si>
  <si>
    <t>Показатель (индикатор) 1 Количество оказанных услуг МКУ «ИКЦ» юридическим и физическим лицам</t>
  </si>
  <si>
    <t>Мероприятие 5. Поддержка местных инициатив территориального общественного самоуправления (ТОС) и граждан в Новохоперском муниципальном районе</t>
  </si>
  <si>
    <t>Показатель (индикатор) 1, Финансирование местных инициатив территориального общественного самоуправления (ТОС) и граждан в Новохопёрском муниципальном районе</t>
  </si>
  <si>
    <t>Мероприятие 6.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</si>
  <si>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>Показатель (индикатор) 1, Субвенции на осуществление отдельных государственных полномочий по организации деятельности по отлову и содержанию безнадзорных животных</t>
  </si>
  <si>
    <t xml:space="preserve">2020-2025 </t>
  </si>
  <si>
    <t>Основное мероприятие 2 Капитальные вложения в объекты муниципальной собственностии приобритение объектов недвижимого имущества муниципальной собственности</t>
  </si>
  <si>
    <t>Основное мероприятие 4 Приобритение коммунальной специализированной техники</t>
  </si>
  <si>
    <t>Основное мероприятие 6 Повышение доступности жилья и качества жилищного обеспечения населения</t>
  </si>
  <si>
    <t>Основное мероприятие 7 Повышение доступности и качества транспортных услуг для населения</t>
  </si>
  <si>
    <t>Основное мероприятие 8 Софинансирование документов территориального планирования</t>
  </si>
  <si>
    <t>Основное мероприятие Проведение соцопросов по отношению населения Новохопёрского муниципального района</t>
  </si>
  <si>
    <t>Основное мероприятие Установка светильников уличного освещения с энергосберегающими лампами, внедрение автоматизированной системы контроля и управления потреблением и сбытом энергии (АСКУЭ) в сетях уличного и внутриквартального освещения коммунальными услугами</t>
  </si>
  <si>
    <t>Протяженность освещенных частей улиц, проездов, набережных</t>
  </si>
  <si>
    <t>ПОДПРОГРАММА 1 "Энергосбережение и повышение энергетической эффективности обеспечние в организациях с участиеем муниципального образования Новохопёрского муниципального района"</t>
  </si>
  <si>
    <t>ПОДПРОГРАММА 2 "Энергосбережение и повышение энергетической эффективности в жилищном фонде, коммунальном комплексе, строительстве, в системах наружного освещения и обеспечении качественными жилищно-коммунальными услугами"</t>
  </si>
  <si>
    <t>Не более 10</t>
  </si>
  <si>
    <t>профицит 7030,3 тыс.руб.</t>
  </si>
  <si>
    <t>Муниципальный долг Новохопёрского муниципального района, в % к годовому объему доходов районного бюджета без учета объема безвозмездных поступлений</t>
  </si>
  <si>
    <t>Не более 100</t>
  </si>
  <si>
    <t>Обеспеченность бюджета муниципального образования налоговыми и неналоговыми доходами в расчете на 10000 рублей доходов местного бюджета (без учета безвозмездных поступлений, имеющих целевой характер)</t>
  </si>
  <si>
    <t>Основное мероприятие 2
 выравнивание бюджетной обеспеченности поселений</t>
  </si>
  <si>
    <t>Основное мероприятие 9 Эффективная организация исполнения районного бюджета по расходам и источникам финансирования дефицита районного бюджета</t>
  </si>
  <si>
    <t>Основное мероприятие 10 Софинансирование приоритетных социально значимых расходов местных бюджетов</t>
  </si>
  <si>
    <t>Основное мероприятие 11 Выполнение других расходных обязательств </t>
  </si>
  <si>
    <t>Вхождение муниципального района по итогам оценки эффективности деятельности органов местного самоуправления в рейтинг пяти лучших районов области</t>
  </si>
  <si>
    <t>Доля удовлетворенности населения деятельностью органов местного самоуправления Новохопёрского муниципального района (не менее 70%).</t>
  </si>
  <si>
    <t>Увеличение доли количества информационных материалов в средствах массовой информации, освещающих деятельность органов местного самоуправления Новохопёрского муниципального района и направленных на стимулирование участия населения в осуществлении местного самоуправления на территории Новохопёрского муниципального района (не менее чем на 10%).</t>
  </si>
  <si>
    <t>не менее чем 10%</t>
  </si>
  <si>
    <t>Подпрограмма 1
"Подготовка кадрового резерва администрации Новохопёрского муниципального района Воронежской области"</t>
  </si>
  <si>
    <t>Увеличение количества лиц из кадрового резерва администрации муниципального района, назначенных на должности муниципальной службы, к 2025 году – 100%.</t>
  </si>
  <si>
    <t>Подпрограмма 2
"Подготовка, переподготовка и повышение квалификации кадров органов местного самоуправления Новохоперского муниципального района"</t>
  </si>
  <si>
    <t>Увеличение количества лиц, прошедших подготовку, переподготовку и повышение квалификации, к 2025 году – 70%.</t>
  </si>
  <si>
    <t>Финансовое выполнение мероприятий по оказанию дополнительной адресной социальной помощи малоимущим гражданам, семьям, инвалидам, находящимся в тяжелых материальных условиях; поддержка общественных организаций, деятельность которых направлена на социальную помощь различным группам населения; поддержка специалистов-пенсионеров бюджетной сферы, граждан, имеющих особые заслуги перед муниципальным образованием, к 2021 году – 100%.</t>
  </si>
  <si>
    <t>Основное мероприятие 1 Финансовое обеспечение деятельности по защите населения и территории от чрезвычайных ситуаций природного и техногенного характера</t>
  </si>
  <si>
    <t xml:space="preserve"> Отношение дефицита районного бюджета (за вычетом поступлений от продажи акций и иных форм участия в капитале, находящихся в собственности Новохопёрского   муниципального района, и  снижения остатков средств на счетах по учету средств районного бюджета) к годовому объему доходов районного бюджета без учета объема безвозмездных поступлений, %.</t>
  </si>
  <si>
    <t>Основное мероприятие 3 Поддержка мер по обеспечению сбалансированности местных бюджетов </t>
  </si>
  <si>
    <t>Основное мероприятие 4 Обеспечение своевременных расчетов по долговым обязательствам </t>
  </si>
  <si>
    <t>Основное мероприятие 5 Осуществление отдельных полномочий Воронежской области на создание и организацию деятельности комиссий по делам несовершеннолетних и защите их прав </t>
  </si>
  <si>
    <t>Основное мероприятие 6 Осуществление отдельных полномочий Воронежской области по сбору информации от поселений, входящих в муниципальный район, необходимой для ведения регистра муниципальных нормативных правовых актов </t>
  </si>
  <si>
    <t>Основное мероприятие 7 Взаимные расчеты </t>
  </si>
  <si>
    <t>Основное мероприятие 8 Мероприятия по обеспечению мобилизационной готовности </t>
  </si>
  <si>
    <t>Управление муниципальными        финансами Новохопёрского         муниципального района</t>
  </si>
  <si>
    <t xml:space="preserve">Энергосбережение и повышение энергетической эффективности, обеспечение качественными жилищно-коммунальными услугами населения Новохоперского муниципального района </t>
  </si>
  <si>
    <t xml:space="preserve"> Развитие агропромышленного комплекса и инфраструктуры агропродовольственного рынка Новохоперского муниципального района</t>
  </si>
  <si>
    <t xml:space="preserve">«Обеспечение общественного порядка и противодействие преступности </t>
  </si>
  <si>
    <t xml:space="preserve"> Развитие физической культуры и спорта в Новохоперском муниципальном районе</t>
  </si>
  <si>
    <t xml:space="preserve"> Культура Новохоперского муниципального района</t>
  </si>
  <si>
    <t>2020-2024</t>
  </si>
  <si>
    <t>Средняя заработная плата  педагогических работников дошкольных образовательных учреждений</t>
  </si>
  <si>
    <t>Число общеобразовательных организаций, обновивших материально-техническую базу для реализации основных и дополнительных программ цифроворо, естественнонаучного и гуманитарного  профилей</t>
  </si>
  <si>
    <t>Численность обучающихся общеобразовательных организаций, обновивших материально-техническую базу для реализации основных и дополнительных программ цифроворо, естественнонаучного и гуманитарного  профилей</t>
  </si>
  <si>
    <t>Средняя заработная плата педагогических работников общеобразовательных учреждений</t>
  </si>
  <si>
    <t>Доля детей, в возрасте 5-18 лет, получающих услуги по дополнительному образованию в организациях различной организационной- правовой формы и формы собственности, в общей численности детей данной возрастной группы</t>
  </si>
  <si>
    <t xml:space="preserve">Доля детей в возрасте от 5 до 18 лет, получающих услуги дополнительное образование  с использованием сертификата дополнительного образования (для организаций дополнительного образования) </t>
  </si>
  <si>
    <t>Доля детей, охваченных деятельностью детских технопарков «Кванториум» (мобильных технопарков «Кванториум») и других проектов, направленных на обеспечение доступности дополнительных общеобразовательных программ естественнонаучной и технической направленностей</t>
  </si>
  <si>
    <t>Доля участников открытых онлайн-уроков, реализующих с учетом опыта цикла открытых уроков «Проектория», «Уроки настоящего» или иных аналогичных по возможностям, функциям и результатам  проектов, направленных на ранюю профориентацию</t>
  </si>
  <si>
    <t xml:space="preserve">Доля детей, получивших рекомендации по построению индивидуального учебного плана в соответствии с выбранными профессиональными компетенциями (профессиональными областями деятельности) с учетом реализации проекта «Билет в будущее» </t>
  </si>
  <si>
    <t>Доля образовательных организаций, расположенных на территории Воронежской области обеспеченных Интернет – соединением со скоростью соединения не менее 100 МБ/с – для образовательных организаций, расположенных в городском поселении, 50 МБ/С – для образовательных организаций, расположенных в сельском поселении, а также гарантированным Интернет – трафиком</t>
  </si>
  <si>
    <t>Доля муниципальных образовательных организаций, в которых внедрена целевая модель цифровой образовательной среды в образовательных организациях, реализующих образовательные программы общего образования</t>
  </si>
  <si>
    <t xml:space="preserve">Доля обучающихся, для которых формируется цифровой образовательный профиль и индивидуальный план обучения (персональная траектория обучения) с использованием федеральной информационно – сервисной платформы цифровой образовательной среды (федеральных цифровых платформ, информационных систем и ресурсов), между которыми обеспечено информационное взаимодействие, в общем числе обучающихся по программам общего образования и дополнительного образования детей </t>
  </si>
  <si>
    <t>Доля учителей общеобразовательных организаций, вовлеченных в национальную систему профессионального роста педагогических работников</t>
  </si>
  <si>
    <t>Доля педагогических работников, прошедших добровольную независимую оценку профессиональной квалификации</t>
  </si>
  <si>
    <t>Доля обучающихся, вовлеченных в деятельность общественных объединений на базе образовательных организаций общего образования</t>
  </si>
  <si>
    <t>Доля молодых людей, вовлеченных в творческую деятельность</t>
  </si>
  <si>
    <t>Участие молодежи в различных формах самоорганизации и структурах социальной направленности (шт).</t>
  </si>
  <si>
    <t xml:space="preserve">Доля молодых людей вовлеченных в добровольческую деятельность </t>
  </si>
  <si>
    <t>Доля населения, удовлетворенного услугами по организации отдыха, оздоровления детей и подростков в оздоровительных лагерях различных типов и видов</t>
  </si>
  <si>
    <r>
      <t>Основное мероприятие №1.2</t>
    </r>
    <r>
      <rPr>
        <i/>
        <sz val="12"/>
        <color indexed="8"/>
        <rFont val="Times New Roman"/>
        <family val="1"/>
      </rPr>
      <t>. Улучшение жилищных условий граждан и молодых семей (молодых специалистов) проживающих в сельской местности</t>
    </r>
  </si>
  <si>
    <t>2014-2024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</si>
</sst>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00"/>
    <numFmt numFmtId="184" formatCode="#,##0.0000"/>
    <numFmt numFmtId="185" formatCode="#,##0.00&quot;р.&quot;"/>
    <numFmt numFmtId="186" formatCode="0.0%"/>
    <numFmt numFmtId="187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Calibri"/>
      <family val="2"/>
    </font>
    <font>
      <sz val="14"/>
      <color indexed="8"/>
      <name val="Times New Roman"/>
      <family val="1"/>
    </font>
    <font>
      <b/>
      <i/>
      <u val="single"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name val="Times New Roman"/>
      <family val="1"/>
    </font>
    <font>
      <i/>
      <u val="single"/>
      <sz val="12"/>
      <name val="Times New Roman"/>
      <family val="1"/>
    </font>
    <font>
      <b/>
      <i/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i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u val="single"/>
      <sz val="11"/>
      <color theme="1"/>
      <name val="Calibri"/>
      <family val="2"/>
    </font>
    <font>
      <b/>
      <i/>
      <sz val="11"/>
      <color theme="1"/>
      <name val="Calibri"/>
      <family val="2"/>
    </font>
    <font>
      <sz val="14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u val="single"/>
      <sz val="12"/>
      <color theme="1"/>
      <name val="Times New Roman"/>
      <family val="1"/>
    </font>
    <font>
      <sz val="12"/>
      <color theme="1"/>
      <name val="Times New Roman"/>
      <family val="1"/>
    </font>
    <font>
      <i/>
      <u val="single"/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" fillId="0" borderId="0">
      <alignment/>
      <protection/>
    </xf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15">
    <xf numFmtId="0" fontId="0" fillId="0" borderId="0" xfId="0" applyFont="1" applyAlignment="1">
      <alignment/>
    </xf>
    <xf numFmtId="0" fontId="52" fillId="32" borderId="0" xfId="0" applyFont="1" applyFill="1" applyAlignment="1">
      <alignment/>
    </xf>
    <xf numFmtId="0" fontId="0" fillId="32" borderId="0" xfId="0" applyFill="1" applyAlignment="1">
      <alignment/>
    </xf>
    <xf numFmtId="0" fontId="43" fillId="32" borderId="0" xfId="0" applyFont="1" applyFill="1" applyAlignment="1">
      <alignment/>
    </xf>
    <xf numFmtId="0" fontId="0" fillId="32" borderId="0" xfId="0" applyFont="1" applyFill="1" applyAlignment="1">
      <alignment/>
    </xf>
    <xf numFmtId="4" fontId="0" fillId="32" borderId="0" xfId="0" applyNumberFormat="1" applyFont="1" applyFill="1" applyAlignment="1">
      <alignment/>
    </xf>
    <xf numFmtId="182" fontId="0" fillId="32" borderId="0" xfId="0" applyNumberFormat="1" applyFont="1" applyFill="1" applyAlignment="1">
      <alignment/>
    </xf>
    <xf numFmtId="0" fontId="53" fillId="32" borderId="10" xfId="0" applyFont="1" applyFill="1" applyBorder="1" applyAlignment="1">
      <alignment horizontal="center" vertical="center" textRotation="90" wrapText="1"/>
    </xf>
    <xf numFmtId="0" fontId="54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center" vertical="top" wrapText="1"/>
    </xf>
    <xf numFmtId="0" fontId="55" fillId="32" borderId="10" xfId="0" applyFont="1" applyFill="1" applyBorder="1" applyAlignment="1">
      <alignment horizontal="left" vertical="center" wrapText="1"/>
    </xf>
    <xf numFmtId="182" fontId="55" fillId="32" borderId="10" xfId="0" applyNumberFormat="1" applyFont="1" applyFill="1" applyBorder="1" applyAlignment="1">
      <alignment horizontal="center" vertical="center" wrapText="1"/>
    </xf>
    <xf numFmtId="0" fontId="2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2" borderId="0" xfId="0" applyFont="1" applyFill="1" applyAlignment="1">
      <alignment horizontal="center"/>
    </xf>
    <xf numFmtId="0" fontId="56" fillId="32" borderId="0" xfId="0" applyFont="1" applyFill="1" applyAlignment="1">
      <alignment/>
    </xf>
    <xf numFmtId="0" fontId="57" fillId="32" borderId="0" xfId="0" applyFont="1" applyFill="1" applyAlignment="1">
      <alignment/>
    </xf>
    <xf numFmtId="0" fontId="55" fillId="32" borderId="0" xfId="0" applyFont="1" applyFill="1" applyBorder="1" applyAlignment="1">
      <alignment horizontal="right"/>
    </xf>
    <xf numFmtId="0" fontId="53" fillId="32" borderId="10" xfId="0" applyFont="1" applyFill="1" applyBorder="1" applyAlignment="1">
      <alignment horizontal="center" vertical="top" wrapText="1"/>
    </xf>
    <xf numFmtId="0" fontId="58" fillId="32" borderId="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wrapText="1"/>
    </xf>
    <xf numFmtId="0" fontId="0" fillId="32" borderId="10" xfId="0" applyFont="1" applyFill="1" applyBorder="1" applyAlignment="1">
      <alignment horizontal="center" vertical="center" wrapText="1"/>
    </xf>
    <xf numFmtId="0" fontId="53" fillId="32" borderId="10" xfId="0" applyFont="1" applyFill="1" applyBorder="1" applyAlignment="1">
      <alignment horizontal="center" vertical="center" textRotation="90" wrapText="1"/>
    </xf>
    <xf numFmtId="0" fontId="53" fillId="32" borderId="10" xfId="0" applyFont="1" applyFill="1" applyBorder="1" applyAlignment="1">
      <alignment horizontal="center" textRotation="90" wrapText="1"/>
    </xf>
    <xf numFmtId="0" fontId="28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vertical="top" wrapText="1"/>
    </xf>
    <xf numFmtId="2" fontId="28" fillId="32" borderId="10" xfId="0" applyNumberFormat="1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horizontal="center" vertical="top" wrapText="1"/>
    </xf>
    <xf numFmtId="0" fontId="60" fillId="32" borderId="10" xfId="0" applyFont="1" applyFill="1" applyBorder="1" applyAlignment="1">
      <alignment horizontal="left" vertical="center" wrapText="1"/>
    </xf>
    <xf numFmtId="0" fontId="59" fillId="32" borderId="10" xfId="0" applyFont="1" applyFill="1" applyBorder="1" applyAlignment="1">
      <alignment horizontal="center" vertical="center" wrapText="1"/>
    </xf>
    <xf numFmtId="0" fontId="59" fillId="32" borderId="10" xfId="0" applyFont="1" applyFill="1" applyBorder="1" applyAlignment="1">
      <alignment vertical="top" wrapText="1"/>
    </xf>
    <xf numFmtId="0" fontId="61" fillId="32" borderId="10" xfId="0" applyFont="1" applyFill="1" applyBorder="1" applyAlignment="1">
      <alignment horizontal="left" vertical="center" wrapText="1"/>
    </xf>
    <xf numFmtId="0" fontId="61" fillId="32" borderId="10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center" wrapText="1"/>
    </xf>
    <xf numFmtId="4" fontId="61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vertical="top" wrapText="1"/>
    </xf>
    <xf numFmtId="1" fontId="61" fillId="32" borderId="10" xfId="0" applyNumberFormat="1" applyFont="1" applyFill="1" applyBorder="1" applyAlignment="1">
      <alignment vertical="top" wrapText="1"/>
    </xf>
    <xf numFmtId="0" fontId="55" fillId="32" borderId="10" xfId="0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top" wrapText="1"/>
    </xf>
    <xf numFmtId="0" fontId="62" fillId="32" borderId="10" xfId="0" applyFont="1" applyFill="1" applyBorder="1" applyAlignment="1">
      <alignment horizontal="left" vertical="center" wrapText="1"/>
    </xf>
    <xf numFmtId="0" fontId="61" fillId="32" borderId="10" xfId="0" applyFont="1" applyFill="1" applyBorder="1" applyAlignment="1">
      <alignment horizontal="center" vertical="top" wrapText="1"/>
    </xf>
    <xf numFmtId="0" fontId="61" fillId="32" borderId="10" xfId="0" applyFont="1" applyFill="1" applyBorder="1" applyAlignment="1">
      <alignment horizontal="center" vertical="center" wrapText="1"/>
    </xf>
    <xf numFmtId="0" fontId="61" fillId="32" borderId="10" xfId="52" applyFont="1" applyFill="1" applyBorder="1" applyAlignment="1">
      <alignment vertical="top" wrapText="1"/>
      <protection/>
    </xf>
    <xf numFmtId="0" fontId="61" fillId="32" borderId="10" xfId="52" applyFont="1" applyFill="1" applyBorder="1" applyAlignment="1">
      <alignment horizontal="center" vertical="top" wrapText="1"/>
      <protection/>
    </xf>
    <xf numFmtId="0" fontId="61" fillId="32" borderId="10" xfId="0" applyFont="1" applyFill="1" applyBorder="1" applyAlignment="1">
      <alignment vertical="top" wrapText="1"/>
    </xf>
    <xf numFmtId="0" fontId="55" fillId="32" borderId="10" xfId="0" applyFont="1" applyFill="1" applyBorder="1" applyAlignment="1">
      <alignment horizontal="center" vertical="top" wrapText="1"/>
    </xf>
    <xf numFmtId="0" fontId="60" fillId="32" borderId="10" xfId="0" applyFont="1" applyFill="1" applyBorder="1" applyAlignment="1">
      <alignment horizontal="left" vertical="center" wrapText="1"/>
    </xf>
    <xf numFmtId="0" fontId="55" fillId="32" borderId="10" xfId="0" applyFont="1" applyFill="1" applyBorder="1" applyAlignment="1">
      <alignment horizontal="center" vertical="center" wrapText="1"/>
    </xf>
    <xf numFmtId="3" fontId="55" fillId="32" borderId="10" xfId="0" applyNumberFormat="1" applyFont="1" applyFill="1" applyBorder="1" applyAlignment="1">
      <alignment horizontal="center" vertical="center" wrapText="1"/>
    </xf>
    <xf numFmtId="0" fontId="55" fillId="32" borderId="10" xfId="0" applyFont="1" applyFill="1" applyBorder="1" applyAlignment="1">
      <alignment vertical="top" wrapText="1"/>
    </xf>
    <xf numFmtId="1" fontId="55" fillId="32" borderId="10" xfId="0" applyNumberFormat="1" applyFont="1" applyFill="1" applyBorder="1" applyAlignment="1">
      <alignment vertical="top" wrapText="1"/>
    </xf>
    <xf numFmtId="0" fontId="61" fillId="32" borderId="10" xfId="0" applyFont="1" applyFill="1" applyBorder="1" applyAlignment="1">
      <alignment horizontal="left" vertical="center" wrapText="1"/>
    </xf>
    <xf numFmtId="1" fontId="61" fillId="32" borderId="10" xfId="0" applyNumberFormat="1" applyFont="1" applyFill="1" applyBorder="1" applyAlignment="1">
      <alignment vertical="top" wrapText="1"/>
    </xf>
    <xf numFmtId="3" fontId="55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wrapText="1"/>
    </xf>
    <xf numFmtId="0" fontId="55" fillId="32" borderId="10" xfId="0" applyFont="1" applyFill="1" applyBorder="1" applyAlignment="1">
      <alignment horizontal="center" wrapText="1"/>
    </xf>
    <xf numFmtId="0" fontId="61" fillId="32" borderId="10" xfId="0" applyFont="1" applyFill="1" applyBorder="1" applyAlignment="1">
      <alignment horizontal="center" wrapText="1"/>
    </xf>
    <xf numFmtId="0" fontId="61" fillId="32" borderId="10" xfId="0" applyFont="1" applyFill="1" applyBorder="1" applyAlignment="1">
      <alignment/>
    </xf>
    <xf numFmtId="0" fontId="61" fillId="33" borderId="10" xfId="52" applyFont="1" applyFill="1" applyBorder="1" applyAlignment="1">
      <alignment horizontal="left" vertical="top" wrapText="1"/>
      <protection/>
    </xf>
    <xf numFmtId="0" fontId="61" fillId="32" borderId="10" xfId="0" applyFont="1" applyFill="1" applyBorder="1" applyAlignment="1">
      <alignment horizontal="left" vertical="top" wrapText="1"/>
    </xf>
    <xf numFmtId="172" fontId="61" fillId="32" borderId="10" xfId="0" applyNumberFormat="1" applyFont="1" applyFill="1" applyBorder="1" applyAlignment="1">
      <alignment vertical="top" wrapText="1"/>
    </xf>
    <xf numFmtId="0" fontId="60" fillId="32" borderId="10" xfId="0" applyFont="1" applyFill="1" applyBorder="1" applyAlignment="1">
      <alignment vertical="center" wrapText="1"/>
    </xf>
    <xf numFmtId="0" fontId="61" fillId="32" borderId="10" xfId="0" applyFont="1" applyFill="1" applyBorder="1" applyAlignment="1">
      <alignment vertical="center" wrapText="1"/>
    </xf>
    <xf numFmtId="172" fontId="61" fillId="32" borderId="10" xfId="0" applyNumberFormat="1" applyFont="1" applyFill="1" applyBorder="1" applyAlignment="1">
      <alignment horizontal="center" vertical="center" wrapText="1"/>
    </xf>
    <xf numFmtId="1" fontId="61" fillId="32" borderId="10" xfId="0" applyNumberFormat="1" applyFont="1" applyFill="1" applyBorder="1" applyAlignment="1">
      <alignment horizontal="center" vertical="center"/>
    </xf>
    <xf numFmtId="0" fontId="61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center" vertical="center"/>
    </xf>
    <xf numFmtId="0" fontId="61" fillId="32" borderId="10" xfId="0" applyFont="1" applyFill="1" applyBorder="1" applyAlignment="1">
      <alignment horizontal="justify" vertical="top" wrapText="1"/>
    </xf>
    <xf numFmtId="0" fontId="60" fillId="32" borderId="10" xfId="0" applyFont="1" applyFill="1" applyBorder="1" applyAlignment="1">
      <alignment wrapText="1"/>
    </xf>
    <xf numFmtId="9" fontId="61" fillId="32" borderId="10" xfId="0" applyNumberFormat="1" applyFont="1" applyFill="1" applyBorder="1" applyAlignment="1">
      <alignment horizontal="center" wrapText="1"/>
    </xf>
    <xf numFmtId="10" fontId="61" fillId="32" borderId="10" xfId="0" applyNumberFormat="1" applyFont="1" applyFill="1" applyBorder="1" applyAlignment="1">
      <alignment horizontal="center" wrapText="1"/>
    </xf>
    <xf numFmtId="9" fontId="61" fillId="32" borderId="10" xfId="0" applyNumberFormat="1" applyFont="1" applyFill="1" applyBorder="1" applyAlignment="1">
      <alignment wrapText="1"/>
    </xf>
    <xf numFmtId="0" fontId="61" fillId="32" borderId="10" xfId="0" applyNumberFormat="1" applyFont="1" applyFill="1" applyBorder="1" applyAlignment="1">
      <alignment wrapText="1"/>
    </xf>
    <xf numFmtId="0" fontId="28" fillId="32" borderId="10" xfId="0" applyFont="1" applyFill="1" applyBorder="1" applyAlignment="1">
      <alignment horizontal="center" vertical="top" wrapText="1"/>
    </xf>
    <xf numFmtId="0" fontId="63" fillId="32" borderId="10" xfId="0" applyFont="1" applyFill="1" applyBorder="1" applyAlignment="1">
      <alignment wrapText="1"/>
    </xf>
    <xf numFmtId="0" fontId="61" fillId="32" borderId="10" xfId="0" applyFont="1" applyFill="1" applyBorder="1" applyAlignment="1">
      <alignment horizontal="center"/>
    </xf>
    <xf numFmtId="0" fontId="27" fillId="32" borderId="10" xfId="0" applyFont="1" applyFill="1" applyBorder="1" applyAlignment="1">
      <alignment horizontal="center" vertical="center" wrapText="1"/>
    </xf>
    <xf numFmtId="0" fontId="30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vertical="center" wrapText="1"/>
    </xf>
    <xf numFmtId="0" fontId="28" fillId="32" borderId="10" xfId="0" applyFont="1" applyFill="1" applyBorder="1" applyAlignment="1">
      <alignment horizontal="center" vertical="center" wrapText="1"/>
    </xf>
    <xf numFmtId="0" fontId="28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vertical="top" wrapText="1"/>
    </xf>
    <xf numFmtId="49" fontId="28" fillId="32" borderId="10" xfId="0" applyNumberFormat="1" applyFont="1" applyFill="1" applyBorder="1" applyAlignment="1">
      <alignment horizontal="right" vertical="top" wrapText="1"/>
    </xf>
    <xf numFmtId="0" fontId="28" fillId="32" borderId="10" xfId="0" applyFont="1" applyFill="1" applyBorder="1" applyAlignment="1">
      <alignment horizontal="right" vertical="top" wrapText="1"/>
    </xf>
    <xf numFmtId="3" fontId="28" fillId="32" borderId="10" xfId="0" applyNumberFormat="1" applyFont="1" applyFill="1" applyBorder="1" applyAlignment="1">
      <alignment vertical="top" wrapText="1"/>
    </xf>
    <xf numFmtId="0" fontId="63" fillId="32" borderId="10" xfId="0" applyFont="1" applyFill="1" applyBorder="1" applyAlignment="1">
      <alignment vertical="center" wrapText="1"/>
    </xf>
    <xf numFmtId="0" fontId="31" fillId="32" borderId="10" xfId="0" applyFont="1" applyFill="1" applyBorder="1" applyAlignment="1">
      <alignment horizontal="left" vertical="center" wrapText="1"/>
    </xf>
    <xf numFmtId="0" fontId="28" fillId="32" borderId="10" xfId="0" applyFont="1" applyFill="1" applyBorder="1" applyAlignment="1">
      <alignment wrapText="1"/>
    </xf>
    <xf numFmtId="0" fontId="28" fillId="32" borderId="10" xfId="0" applyFont="1" applyFill="1" applyBorder="1" applyAlignment="1">
      <alignment horizontal="justify" vertical="top" wrapText="1"/>
    </xf>
    <xf numFmtId="0" fontId="28" fillId="32" borderId="10" xfId="0" applyFont="1" applyFill="1" applyBorder="1" applyAlignment="1">
      <alignment horizontal="justify" wrapText="1"/>
    </xf>
    <xf numFmtId="2" fontId="28" fillId="32" borderId="10" xfId="0" applyNumberFormat="1" applyFont="1" applyFill="1" applyBorder="1" applyAlignment="1">
      <alignment vertical="top" wrapText="1"/>
    </xf>
    <xf numFmtId="1" fontId="28" fillId="32" borderId="10" xfId="0" applyNumberFormat="1" applyFont="1" applyFill="1" applyBorder="1" applyAlignment="1">
      <alignment vertical="top" wrapText="1"/>
    </xf>
    <xf numFmtId="0" fontId="27" fillId="32" borderId="10" xfId="0" applyFont="1" applyFill="1" applyBorder="1" applyAlignment="1">
      <alignment horizontal="center" vertical="top" wrapText="1"/>
    </xf>
    <xf numFmtId="0" fontId="30" fillId="32" borderId="10" xfId="0" applyFont="1" applyFill="1" applyBorder="1" applyAlignment="1">
      <alignment vertical="center" wrapText="1"/>
    </xf>
    <xf numFmtId="172" fontId="28" fillId="32" borderId="10" xfId="0" applyNumberFormat="1" applyFont="1" applyFill="1" applyBorder="1" applyAlignment="1">
      <alignment horizontal="center" vertical="center" wrapText="1"/>
    </xf>
    <xf numFmtId="1" fontId="28" fillId="32" borderId="10" xfId="0" applyNumberFormat="1" applyFont="1" applyFill="1" applyBorder="1" applyAlignment="1">
      <alignment horizontal="center" vertical="center"/>
    </xf>
    <xf numFmtId="0" fontId="28" fillId="32" borderId="10" xfId="0" applyFont="1" applyFill="1" applyBorder="1" applyAlignment="1">
      <alignment horizontal="center" vertical="center"/>
    </xf>
    <xf numFmtId="0" fontId="28" fillId="32" borderId="10" xfId="0" applyNumberFormat="1" applyFont="1" applyFill="1" applyBorder="1" applyAlignment="1">
      <alignment horizontal="center" vertical="center" wrapText="1"/>
    </xf>
    <xf numFmtId="0" fontId="61" fillId="32" borderId="10" xfId="0" applyFont="1" applyFill="1" applyBorder="1" applyAlignment="1">
      <alignment horizontal="justify" vertical="center" wrapText="1"/>
    </xf>
    <xf numFmtId="1" fontId="28" fillId="32" borderId="10" xfId="0" applyNumberFormat="1" applyFont="1" applyFill="1" applyBorder="1" applyAlignment="1">
      <alignment horizontal="center" vertical="center" wrapText="1"/>
    </xf>
    <xf numFmtId="9" fontId="28" fillId="32" borderId="10" xfId="0" applyNumberFormat="1" applyFont="1" applyFill="1" applyBorder="1" applyAlignment="1">
      <alignment horizontal="center" vertical="center" wrapText="1"/>
    </xf>
    <xf numFmtId="3" fontId="27" fillId="32" borderId="10" xfId="0" applyNumberFormat="1" applyFont="1" applyFill="1" applyBorder="1" applyAlignment="1">
      <alignment horizontal="center" vertical="center" wrapText="1"/>
    </xf>
    <xf numFmtId="3" fontId="28" fillId="32" borderId="10" xfId="0" applyNumberFormat="1" applyFont="1" applyFill="1" applyBorder="1" applyAlignment="1">
      <alignment horizontal="center" vertical="center" wrapText="1"/>
    </xf>
    <xf numFmtId="3" fontId="28" fillId="32" borderId="10" xfId="0" applyNumberFormat="1" applyFont="1" applyFill="1" applyBorder="1" applyAlignment="1">
      <alignment horizontal="center" vertical="center" wrapText="1"/>
    </xf>
    <xf numFmtId="3" fontId="59" fillId="32" borderId="10" xfId="0" applyNumberFormat="1" applyFont="1" applyFill="1" applyBorder="1" applyAlignment="1">
      <alignment horizontal="center" vertical="center" wrapText="1"/>
    </xf>
    <xf numFmtId="3" fontId="61" fillId="32" borderId="10" xfId="0" applyNumberFormat="1" applyFont="1" applyFill="1" applyBorder="1" applyAlignment="1">
      <alignment horizontal="center" vertical="center" wrapText="1"/>
    </xf>
    <xf numFmtId="3" fontId="61" fillId="32" borderId="10" xfId="0" applyNumberFormat="1" applyFont="1" applyFill="1" applyBorder="1" applyAlignment="1">
      <alignment horizontal="center" vertical="center" wrapText="1"/>
    </xf>
    <xf numFmtId="3" fontId="55" fillId="32" borderId="10" xfId="0" applyNumberFormat="1" applyFont="1" applyFill="1" applyBorder="1" applyAlignment="1">
      <alignment horizontal="center" vertical="center"/>
    </xf>
    <xf numFmtId="3" fontId="61" fillId="32" borderId="10" xfId="0" applyNumberFormat="1" applyFont="1" applyFill="1" applyBorder="1" applyAlignment="1">
      <alignment vertical="center" wrapText="1"/>
    </xf>
    <xf numFmtId="3" fontId="61" fillId="32" borderId="10" xfId="0" applyNumberFormat="1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horizontal="center" vertical="center"/>
    </xf>
    <xf numFmtId="3" fontId="28" fillId="32" borderId="10" xfId="0" applyNumberFormat="1" applyFont="1" applyFill="1" applyBorder="1" applyAlignment="1">
      <alignment horizontal="center" vertical="center"/>
    </xf>
    <xf numFmtId="3" fontId="27" fillId="32" borderId="10" xfId="0" applyNumberFormat="1" applyFont="1" applyFill="1" applyBorder="1" applyAlignment="1">
      <alignment vertical="center" wrapText="1"/>
    </xf>
    <xf numFmtId="3" fontId="28" fillId="32" borderId="10" xfId="0" applyNumberFormat="1" applyFont="1" applyFill="1" applyBorder="1" applyAlignment="1">
      <alignment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4"/>
  </sheetPr>
  <dimension ref="A1:T229"/>
  <sheetViews>
    <sheetView tabSelected="1" zoomScale="75" zoomScaleNormal="75" zoomScaleSheetLayoutView="75" zoomScalePageLayoutView="0" workbookViewId="0" topLeftCell="A1">
      <selection activeCell="Q1" sqref="Q1:S1"/>
    </sheetView>
  </sheetViews>
  <sheetFormatPr defaultColWidth="9.140625" defaultRowHeight="15"/>
  <cols>
    <col min="1" max="1" width="6.7109375" style="4" customWidth="1"/>
    <col min="2" max="2" width="24.28125" style="4" customWidth="1"/>
    <col min="3" max="3" width="11.421875" style="4" customWidth="1"/>
    <col min="4" max="5" width="14.00390625" style="4" bestFit="1" customWidth="1"/>
    <col min="6" max="6" width="11.57421875" style="4" bestFit="1" customWidth="1"/>
    <col min="7" max="7" width="10.7109375" style="4" customWidth="1"/>
    <col min="8" max="9" width="11.57421875" style="4" bestFit="1" customWidth="1"/>
    <col min="10" max="10" width="12.28125" style="4" bestFit="1" customWidth="1"/>
    <col min="11" max="11" width="13.00390625" style="4" bestFit="1" customWidth="1"/>
    <col min="12" max="13" width="14.00390625" style="4" bestFit="1" customWidth="1"/>
    <col min="14" max="15" width="8.57421875" style="4" customWidth="1"/>
    <col min="16" max="16" width="27.421875" style="4" customWidth="1"/>
    <col min="17" max="18" width="9.140625" style="4" customWidth="1"/>
    <col min="19" max="19" width="9.57421875" style="4" customWidth="1"/>
    <col min="20" max="20" width="9.140625" style="4" customWidth="1"/>
  </cols>
  <sheetData>
    <row r="1" spans="4:19" ht="15.75">
      <c r="D1" s="5"/>
      <c r="E1" s="5"/>
      <c r="F1" s="6"/>
      <c r="G1" s="6"/>
      <c r="K1" s="6"/>
      <c r="L1" s="17"/>
      <c r="M1" s="17"/>
      <c r="N1" s="17"/>
      <c r="Q1" s="17"/>
      <c r="R1" s="17"/>
      <c r="S1" s="17"/>
    </row>
    <row r="2" spans="1:19" ht="76.5" customHeight="1">
      <c r="A2" s="19" t="s">
        <v>149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19" ht="42.75" customHeight="1">
      <c r="A3" s="20" t="s">
        <v>0</v>
      </c>
      <c r="B3" s="20" t="s">
        <v>14</v>
      </c>
      <c r="C3" s="20" t="s">
        <v>15</v>
      </c>
      <c r="D3" s="18" t="s">
        <v>4</v>
      </c>
      <c r="E3" s="18"/>
      <c r="F3" s="18"/>
      <c r="G3" s="18"/>
      <c r="H3" s="18"/>
      <c r="I3" s="18"/>
      <c r="J3" s="18"/>
      <c r="K3" s="18"/>
      <c r="L3" s="18"/>
      <c r="M3" s="18"/>
      <c r="N3" s="22" t="s">
        <v>5</v>
      </c>
      <c r="O3" s="22"/>
      <c r="P3" s="23" t="s">
        <v>16</v>
      </c>
      <c r="Q3" s="23" t="s">
        <v>17</v>
      </c>
      <c r="R3" s="23" t="s">
        <v>6</v>
      </c>
      <c r="S3" s="23" t="s">
        <v>18</v>
      </c>
    </row>
    <row r="4" spans="1:19" ht="39.75" customHeight="1">
      <c r="A4" s="21"/>
      <c r="B4" s="21"/>
      <c r="C4" s="20"/>
      <c r="D4" s="23" t="s">
        <v>7</v>
      </c>
      <c r="E4" s="23"/>
      <c r="F4" s="18" t="s">
        <v>19</v>
      </c>
      <c r="G4" s="18"/>
      <c r="H4" s="18"/>
      <c r="I4" s="18"/>
      <c r="J4" s="18"/>
      <c r="K4" s="18"/>
      <c r="L4" s="18"/>
      <c r="M4" s="18"/>
      <c r="N4" s="22"/>
      <c r="O4" s="22"/>
      <c r="P4" s="23"/>
      <c r="Q4" s="23"/>
      <c r="R4" s="23"/>
      <c r="S4" s="23"/>
    </row>
    <row r="5" spans="1:19" ht="39.75" customHeight="1">
      <c r="A5" s="21"/>
      <c r="B5" s="21"/>
      <c r="C5" s="20"/>
      <c r="D5" s="23"/>
      <c r="E5" s="23"/>
      <c r="F5" s="23" t="s">
        <v>8</v>
      </c>
      <c r="G5" s="23"/>
      <c r="H5" s="23" t="s">
        <v>9</v>
      </c>
      <c r="I5" s="23"/>
      <c r="J5" s="23" t="s">
        <v>10</v>
      </c>
      <c r="K5" s="23"/>
      <c r="L5" s="23" t="s">
        <v>11</v>
      </c>
      <c r="M5" s="23"/>
      <c r="N5" s="22"/>
      <c r="O5" s="22"/>
      <c r="P5" s="23"/>
      <c r="Q5" s="23"/>
      <c r="R5" s="23"/>
      <c r="S5" s="23"/>
    </row>
    <row r="6" spans="1:19" ht="68.25" customHeight="1">
      <c r="A6" s="21"/>
      <c r="B6" s="21"/>
      <c r="C6" s="20"/>
      <c r="D6" s="23"/>
      <c r="E6" s="23"/>
      <c r="F6" s="23"/>
      <c r="G6" s="23"/>
      <c r="H6" s="23"/>
      <c r="I6" s="23"/>
      <c r="J6" s="23"/>
      <c r="K6" s="23"/>
      <c r="L6" s="23"/>
      <c r="M6" s="23"/>
      <c r="N6" s="22"/>
      <c r="O6" s="22"/>
      <c r="P6" s="23"/>
      <c r="Q6" s="23"/>
      <c r="R6" s="23"/>
      <c r="S6" s="23"/>
    </row>
    <row r="7" spans="1:19" ht="46.5" customHeight="1">
      <c r="A7" s="21"/>
      <c r="B7" s="21"/>
      <c r="C7" s="20"/>
      <c r="D7" s="7" t="s">
        <v>12</v>
      </c>
      <c r="E7" s="7" t="s">
        <v>13</v>
      </c>
      <c r="F7" s="7" t="s">
        <v>12</v>
      </c>
      <c r="G7" s="7" t="s">
        <v>13</v>
      </c>
      <c r="H7" s="7" t="s">
        <v>12</v>
      </c>
      <c r="I7" s="7" t="s">
        <v>13</v>
      </c>
      <c r="J7" s="7" t="s">
        <v>12</v>
      </c>
      <c r="K7" s="7" t="s">
        <v>13</v>
      </c>
      <c r="L7" s="7" t="s">
        <v>12</v>
      </c>
      <c r="M7" s="7" t="s">
        <v>13</v>
      </c>
      <c r="N7" s="7" t="s">
        <v>12</v>
      </c>
      <c r="O7" s="7" t="s">
        <v>13</v>
      </c>
      <c r="P7" s="23"/>
      <c r="Q7" s="23"/>
      <c r="R7" s="23"/>
      <c r="S7" s="23"/>
    </row>
    <row r="8" spans="1:19" ht="15">
      <c r="A8" s="8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8">
        <v>12</v>
      </c>
      <c r="M8" s="8">
        <v>13</v>
      </c>
      <c r="N8" s="8">
        <v>14</v>
      </c>
      <c r="O8" s="8">
        <v>15</v>
      </c>
      <c r="P8" s="8">
        <v>16</v>
      </c>
      <c r="Q8" s="8">
        <v>17</v>
      </c>
      <c r="R8" s="8">
        <v>18</v>
      </c>
      <c r="S8" s="8">
        <v>19</v>
      </c>
    </row>
    <row r="9" spans="1:19" s="1" customFormat="1" ht="40.5" customHeight="1">
      <c r="A9" s="9"/>
      <c r="B9" s="10" t="s">
        <v>111</v>
      </c>
      <c r="C9" s="11"/>
      <c r="D9" s="54">
        <f>SUM(D10+D63+D67+D81+D97+D104+D112+D134+D149+D160+D170+D185+D195)</f>
        <v>932898.65</v>
      </c>
      <c r="E9" s="54">
        <f aca="true" t="shared" si="0" ref="E9:M9">SUM(E10+E63+E67+E81+E97+E104+E112+E134+E149+E160+E170+E185+E195)</f>
        <v>911590.724</v>
      </c>
      <c r="F9" s="54">
        <f t="shared" si="0"/>
        <v>33164.568</v>
      </c>
      <c r="G9" s="54">
        <f t="shared" si="0"/>
        <v>31638.235</v>
      </c>
      <c r="H9" s="54">
        <f t="shared" si="0"/>
        <v>487814.05799999996</v>
      </c>
      <c r="I9" s="54">
        <f t="shared" si="0"/>
        <v>470113.51200000005</v>
      </c>
      <c r="J9" s="54">
        <f t="shared" si="0"/>
        <v>410028.095</v>
      </c>
      <c r="K9" s="54">
        <f t="shared" si="0"/>
        <v>407948.04799999995</v>
      </c>
      <c r="L9" s="54">
        <f t="shared" si="0"/>
        <v>1891.9299999999998</v>
      </c>
      <c r="M9" s="54">
        <f t="shared" si="0"/>
        <v>1891.9299999999998</v>
      </c>
      <c r="N9" s="54">
        <v>100</v>
      </c>
      <c r="O9" s="54">
        <f>SUM(E9/D9)*100</f>
        <v>97.71594417035548</v>
      </c>
      <c r="P9" s="9"/>
      <c r="Q9" s="9"/>
      <c r="R9" s="9"/>
      <c r="S9" s="9"/>
    </row>
    <row r="10" spans="1:19" s="15" customFormat="1" ht="78.75">
      <c r="A10" s="77">
        <v>1</v>
      </c>
      <c r="B10" s="78" t="s">
        <v>20</v>
      </c>
      <c r="C10" s="77" t="s">
        <v>156</v>
      </c>
      <c r="D10" s="102">
        <f>SUM(F10+H10+J10+L10)</f>
        <v>534552.858</v>
      </c>
      <c r="E10" s="102">
        <f>SUM(G10+I10+K10+M10)</f>
        <v>532640.966</v>
      </c>
      <c r="F10" s="102">
        <v>14263.6</v>
      </c>
      <c r="G10" s="102">
        <v>13131.2</v>
      </c>
      <c r="H10" s="102">
        <v>331562.2</v>
      </c>
      <c r="I10" s="102">
        <v>330799.4</v>
      </c>
      <c r="J10" s="102">
        <v>188727.058</v>
      </c>
      <c r="K10" s="102">
        <v>188710.366</v>
      </c>
      <c r="L10" s="102">
        <f>SUM(L11+L42+L48+L52+L55+L58)</f>
        <v>0</v>
      </c>
      <c r="M10" s="102">
        <f>SUM(M11+M42+M48+M52+M55+M58)</f>
        <v>0</v>
      </c>
      <c r="N10" s="54">
        <v>100</v>
      </c>
      <c r="O10" s="54">
        <f>SUM(E10/D10)*100</f>
        <v>99.64233808286926</v>
      </c>
      <c r="P10" s="79"/>
      <c r="Q10" s="25"/>
      <c r="R10" s="25"/>
      <c r="S10" s="25"/>
    </row>
    <row r="11" spans="1:19" s="4" customFormat="1" ht="15" customHeight="1">
      <c r="A11" s="80"/>
      <c r="B11" s="81" t="s">
        <v>21</v>
      </c>
      <c r="C11" s="80"/>
      <c r="D11" s="103">
        <f>SUM(F11+H11+J11+L11)</f>
        <v>509632.30000000005</v>
      </c>
      <c r="E11" s="103">
        <f>SUM(G11+I11+K11+M11)</f>
        <v>507738.68499999994</v>
      </c>
      <c r="F11" s="103">
        <f>F37+F38+F39+F40+F41</f>
        <v>14084</v>
      </c>
      <c r="G11" s="103">
        <f aca="true" t="shared" si="1" ref="G11:M11">G37+G38+G39+G40+G41</f>
        <v>12969.7</v>
      </c>
      <c r="H11" s="103">
        <f t="shared" si="1"/>
        <v>307140.80000000005</v>
      </c>
      <c r="I11" s="103">
        <f t="shared" si="1"/>
        <v>306378.1</v>
      </c>
      <c r="J11" s="103">
        <f t="shared" si="1"/>
        <v>188407.5</v>
      </c>
      <c r="K11" s="103">
        <f t="shared" si="1"/>
        <v>188390.88499999998</v>
      </c>
      <c r="L11" s="103">
        <f t="shared" si="1"/>
        <v>0</v>
      </c>
      <c r="M11" s="103">
        <f t="shared" si="1"/>
        <v>0</v>
      </c>
      <c r="N11" s="103"/>
      <c r="O11" s="103"/>
      <c r="P11" s="79" t="s">
        <v>22</v>
      </c>
      <c r="Q11" s="25">
        <v>70.8</v>
      </c>
      <c r="R11" s="82">
        <v>72.6</v>
      </c>
      <c r="S11" s="82">
        <v>101.8</v>
      </c>
    </row>
    <row r="12" spans="1:19" s="4" customFormat="1" ht="15" customHeight="1">
      <c r="A12" s="80"/>
      <c r="B12" s="81"/>
      <c r="C12" s="80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79"/>
      <c r="Q12" s="25"/>
      <c r="R12" s="82"/>
      <c r="S12" s="82"/>
    </row>
    <row r="13" spans="1:20" s="2" customFormat="1" ht="141.75">
      <c r="A13" s="27"/>
      <c r="B13" s="24"/>
      <c r="C13" s="27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79" t="s">
        <v>23</v>
      </c>
      <c r="Q13" s="25">
        <v>0</v>
      </c>
      <c r="R13" s="25">
        <v>0</v>
      </c>
      <c r="S13" s="25">
        <v>100</v>
      </c>
      <c r="T13" s="4"/>
    </row>
    <row r="14" spans="1:20" s="2" customFormat="1" ht="189">
      <c r="A14" s="27"/>
      <c r="B14" s="24"/>
      <c r="C14" s="27"/>
      <c r="D14" s="104"/>
      <c r="E14" s="104"/>
      <c r="F14" s="104"/>
      <c r="G14" s="104"/>
      <c r="H14" s="104"/>
      <c r="I14" s="104"/>
      <c r="J14" s="104"/>
      <c r="K14" s="104"/>
      <c r="L14" s="104"/>
      <c r="M14" s="104" t="s">
        <v>139</v>
      </c>
      <c r="N14" s="104"/>
      <c r="O14" s="104"/>
      <c r="P14" s="79" t="s">
        <v>24</v>
      </c>
      <c r="Q14" s="83" t="s">
        <v>109</v>
      </c>
      <c r="R14" s="84">
        <v>0</v>
      </c>
      <c r="S14" s="84">
        <v>100</v>
      </c>
      <c r="T14" s="4"/>
    </row>
    <row r="15" spans="1:20" s="2" customFormat="1" ht="78.75">
      <c r="A15" s="27"/>
      <c r="B15" s="24"/>
      <c r="C15" s="2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79" t="s">
        <v>266</v>
      </c>
      <c r="Q15" s="25">
        <v>27500</v>
      </c>
      <c r="R15" s="25">
        <v>26219.8</v>
      </c>
      <c r="S15" s="25">
        <v>95</v>
      </c>
      <c r="T15" s="4"/>
    </row>
    <row r="16" spans="1:20" s="2" customFormat="1" ht="236.25">
      <c r="A16" s="74"/>
      <c r="B16" s="24"/>
      <c r="C16" s="27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  <c r="P16" s="25" t="s">
        <v>25</v>
      </c>
      <c r="Q16" s="25">
        <v>95.2</v>
      </c>
      <c r="R16" s="25">
        <v>95.2</v>
      </c>
      <c r="S16" s="25">
        <v>100</v>
      </c>
      <c r="T16" s="4"/>
    </row>
    <row r="17" spans="1:20" s="2" customFormat="1" ht="189">
      <c r="A17" s="74"/>
      <c r="B17" s="24"/>
      <c r="C17" s="27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25" t="s">
        <v>26</v>
      </c>
      <c r="Q17" s="25">
        <v>4.8</v>
      </c>
      <c r="R17" s="25">
        <v>4.8</v>
      </c>
      <c r="S17" s="25">
        <v>100</v>
      </c>
      <c r="T17" s="4"/>
    </row>
    <row r="18" spans="1:20" s="2" customFormat="1" ht="173.25">
      <c r="A18" s="74"/>
      <c r="B18" s="24"/>
      <c r="C18" s="27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25" t="s">
        <v>27</v>
      </c>
      <c r="Q18" s="25">
        <v>0</v>
      </c>
      <c r="R18" s="25">
        <v>0</v>
      </c>
      <c r="S18" s="25">
        <v>100</v>
      </c>
      <c r="T18" s="4"/>
    </row>
    <row r="19" spans="1:20" s="2" customFormat="1" ht="95.25" customHeight="1">
      <c r="A19" s="74"/>
      <c r="B19" s="24"/>
      <c r="C19" s="27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104"/>
      <c r="O19" s="104"/>
      <c r="P19" s="25" t="s">
        <v>28</v>
      </c>
      <c r="Q19" s="25">
        <v>100</v>
      </c>
      <c r="R19" s="25">
        <v>100</v>
      </c>
      <c r="S19" s="25">
        <v>100</v>
      </c>
      <c r="T19" s="4"/>
    </row>
    <row r="20" spans="1:20" s="2" customFormat="1" ht="81" customHeight="1">
      <c r="A20" s="74"/>
      <c r="B20" s="24"/>
      <c r="C20" s="27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25" t="s">
        <v>29</v>
      </c>
      <c r="Q20" s="25">
        <v>76.97</v>
      </c>
      <c r="R20" s="25">
        <v>76.97</v>
      </c>
      <c r="S20" s="25">
        <v>100</v>
      </c>
      <c r="T20" s="4"/>
    </row>
    <row r="21" spans="1:20" s="2" customFormat="1" ht="173.25">
      <c r="A21" s="74"/>
      <c r="B21" s="24"/>
      <c r="C21" s="27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25" t="s">
        <v>30</v>
      </c>
      <c r="Q21" s="25">
        <v>0</v>
      </c>
      <c r="R21" s="25">
        <v>0</v>
      </c>
      <c r="S21" s="25">
        <v>100</v>
      </c>
      <c r="T21" s="4"/>
    </row>
    <row r="22" spans="1:20" s="2" customFormat="1" ht="157.5">
      <c r="A22" s="74"/>
      <c r="B22" s="24"/>
      <c r="C22" s="27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25" t="s">
        <v>267</v>
      </c>
      <c r="Q22" s="25">
        <v>1</v>
      </c>
      <c r="R22" s="25">
        <v>1</v>
      </c>
      <c r="S22" s="25">
        <v>100</v>
      </c>
      <c r="T22" s="4"/>
    </row>
    <row r="23" spans="1:20" s="2" customFormat="1" ht="173.25">
      <c r="A23" s="74"/>
      <c r="B23" s="24"/>
      <c r="C23" s="27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25" t="s">
        <v>268</v>
      </c>
      <c r="Q23" s="25">
        <v>0.336</v>
      </c>
      <c r="R23" s="25">
        <v>0.336</v>
      </c>
      <c r="S23" s="25">
        <v>100</v>
      </c>
      <c r="T23" s="4"/>
    </row>
    <row r="24" spans="1:20" s="2" customFormat="1" ht="126">
      <c r="A24" s="74"/>
      <c r="B24" s="24"/>
      <c r="C24" s="27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25" t="s">
        <v>31</v>
      </c>
      <c r="Q24" s="85">
        <v>18780.5</v>
      </c>
      <c r="R24" s="25">
        <v>20663</v>
      </c>
      <c r="S24" s="25">
        <v>110</v>
      </c>
      <c r="T24" s="4"/>
    </row>
    <row r="25" spans="1:20" s="2" customFormat="1" ht="78.75">
      <c r="A25" s="74"/>
      <c r="B25" s="24"/>
      <c r="C25" s="27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25" t="s">
        <v>269</v>
      </c>
      <c r="Q25" s="25">
        <v>30680</v>
      </c>
      <c r="R25" s="25">
        <v>30864.9</v>
      </c>
      <c r="S25" s="25">
        <v>101</v>
      </c>
      <c r="T25" s="4"/>
    </row>
    <row r="26" spans="1:20" s="2" customFormat="1" ht="189">
      <c r="A26" s="74"/>
      <c r="B26" s="24"/>
      <c r="C26" s="27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25" t="s">
        <v>270</v>
      </c>
      <c r="Q26" s="25">
        <v>82.17</v>
      </c>
      <c r="R26" s="25">
        <v>82.17</v>
      </c>
      <c r="S26" s="25">
        <v>100</v>
      </c>
      <c r="T26" s="4"/>
    </row>
    <row r="27" spans="1:20" s="2" customFormat="1" ht="15.75" customHeight="1">
      <c r="A27" s="74"/>
      <c r="B27" s="24"/>
      <c r="C27" s="27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75" t="s">
        <v>271</v>
      </c>
      <c r="Q27" s="25">
        <v>75</v>
      </c>
      <c r="R27" s="25">
        <v>75</v>
      </c>
      <c r="S27" s="25">
        <v>100</v>
      </c>
      <c r="T27" s="4"/>
    </row>
    <row r="28" spans="1:20" s="2" customFormat="1" ht="236.25">
      <c r="A28" s="74"/>
      <c r="B28" s="24"/>
      <c r="C28" s="27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75" t="s">
        <v>272</v>
      </c>
      <c r="Q28" s="25">
        <v>18</v>
      </c>
      <c r="R28" s="25">
        <v>18</v>
      </c>
      <c r="S28" s="25">
        <v>100</v>
      </c>
      <c r="T28" s="4"/>
    </row>
    <row r="29" spans="1:20" s="2" customFormat="1" ht="15.75" customHeight="1">
      <c r="A29" s="74"/>
      <c r="B29" s="24"/>
      <c r="C29" s="27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75" t="s">
        <v>273</v>
      </c>
      <c r="Q29" s="25">
        <v>10.8</v>
      </c>
      <c r="R29" s="25">
        <v>10.8</v>
      </c>
      <c r="S29" s="25">
        <v>100</v>
      </c>
      <c r="T29" s="4"/>
    </row>
    <row r="30" spans="1:20" s="2" customFormat="1" ht="220.5">
      <c r="A30" s="74"/>
      <c r="B30" s="24"/>
      <c r="C30" s="27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75" t="s">
        <v>274</v>
      </c>
      <c r="Q30" s="25">
        <v>11</v>
      </c>
      <c r="R30" s="25">
        <v>11</v>
      </c>
      <c r="S30" s="25">
        <v>100</v>
      </c>
      <c r="T30" s="4"/>
    </row>
    <row r="31" spans="1:20" s="2" customFormat="1" ht="15" customHeight="1">
      <c r="A31" s="74"/>
      <c r="B31" s="24"/>
      <c r="C31" s="27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75" t="s">
        <v>275</v>
      </c>
      <c r="Q31" s="25">
        <v>75</v>
      </c>
      <c r="R31" s="25">
        <v>75</v>
      </c>
      <c r="S31" s="25">
        <v>100</v>
      </c>
      <c r="T31" s="4"/>
    </row>
    <row r="32" spans="1:20" s="2" customFormat="1" ht="189">
      <c r="A32" s="74"/>
      <c r="B32" s="24"/>
      <c r="C32" s="27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75" t="s">
        <v>276</v>
      </c>
      <c r="Q32" s="25">
        <v>10</v>
      </c>
      <c r="R32" s="25">
        <v>10</v>
      </c>
      <c r="S32" s="25">
        <v>100</v>
      </c>
      <c r="T32" s="4"/>
    </row>
    <row r="33" spans="1:20" s="2" customFormat="1" ht="15" customHeight="1">
      <c r="A33" s="74"/>
      <c r="B33" s="24"/>
      <c r="C33" s="27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75" t="s">
        <v>277</v>
      </c>
      <c r="Q33" s="25">
        <v>5</v>
      </c>
      <c r="R33" s="25">
        <v>5</v>
      </c>
      <c r="S33" s="25">
        <v>100</v>
      </c>
      <c r="T33" s="4"/>
    </row>
    <row r="34" spans="1:20" s="2" customFormat="1" ht="126">
      <c r="A34" s="74"/>
      <c r="B34" s="24"/>
      <c r="C34" s="27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86" t="s">
        <v>278</v>
      </c>
      <c r="Q34" s="25">
        <v>5</v>
      </c>
      <c r="R34" s="25">
        <v>5</v>
      </c>
      <c r="S34" s="25">
        <v>100</v>
      </c>
      <c r="T34" s="4"/>
    </row>
    <row r="35" spans="1:20" s="2" customFormat="1" ht="15" customHeight="1">
      <c r="A35" s="74"/>
      <c r="B35" s="24"/>
      <c r="C35" s="27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86" t="s">
        <v>279</v>
      </c>
      <c r="Q35" s="25">
        <v>0.8</v>
      </c>
      <c r="R35" s="25">
        <v>0.8</v>
      </c>
      <c r="S35" s="25">
        <v>100</v>
      </c>
      <c r="T35" s="4"/>
    </row>
    <row r="36" spans="1:20" s="2" customFormat="1" ht="126">
      <c r="A36" s="74"/>
      <c r="B36" s="24"/>
      <c r="C36" s="27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75" t="s">
        <v>280</v>
      </c>
      <c r="Q36" s="25">
        <v>35</v>
      </c>
      <c r="R36" s="25">
        <v>35</v>
      </c>
      <c r="S36" s="25">
        <v>100</v>
      </c>
      <c r="T36" s="4"/>
    </row>
    <row r="37" spans="1:20" s="2" customFormat="1" ht="15" customHeight="1">
      <c r="A37" s="74"/>
      <c r="B37" s="24" t="s">
        <v>140</v>
      </c>
      <c r="C37" s="27"/>
      <c r="D37" s="104">
        <f aca="true" t="shared" si="2" ref="D37:E40">F37+H37+J37+L37</f>
        <v>116837.1</v>
      </c>
      <c r="E37" s="104">
        <f t="shared" si="2"/>
        <v>116837.1</v>
      </c>
      <c r="F37" s="104"/>
      <c r="G37" s="104"/>
      <c r="H37" s="104">
        <f>61247.5+500</f>
        <v>61747.5</v>
      </c>
      <c r="I37" s="104">
        <f>61247.5+500</f>
        <v>61747.5</v>
      </c>
      <c r="J37" s="104">
        <v>55089.6</v>
      </c>
      <c r="K37" s="104">
        <v>55089.6</v>
      </c>
      <c r="L37" s="104">
        <v>0</v>
      </c>
      <c r="M37" s="104">
        <v>0</v>
      </c>
      <c r="N37" s="104"/>
      <c r="O37" s="104"/>
      <c r="P37" s="25"/>
      <c r="Q37" s="25"/>
      <c r="R37" s="25"/>
      <c r="S37" s="25"/>
      <c r="T37" s="4"/>
    </row>
    <row r="38" spans="1:20" s="2" customFormat="1" ht="78.75">
      <c r="A38" s="74"/>
      <c r="B38" s="24" t="s">
        <v>141</v>
      </c>
      <c r="C38" s="27"/>
      <c r="D38" s="104">
        <f t="shared" si="2"/>
        <v>321499.5</v>
      </c>
      <c r="E38" s="104">
        <f t="shared" si="2"/>
        <v>319605.885</v>
      </c>
      <c r="F38" s="104">
        <f>14263.6-179.6</f>
        <v>14084</v>
      </c>
      <c r="G38" s="104">
        <f>13131.2-161.5</f>
        <v>12969.7</v>
      </c>
      <c r="H38" s="104">
        <f>211009.1+16144.3+7135.7+1989.4+1556.8+2885.4+799.8+1417.7+2870.7-1076.5</f>
        <v>244732.4</v>
      </c>
      <c r="I38" s="104">
        <f>211001.4+16144.3+7135.7+1989.4+1166.6+2848.3+696.3+1417.7+2870.4-1300.4</f>
        <v>243969.69999999998</v>
      </c>
      <c r="J38" s="104">
        <f>50851.6+161.2+7225.8+3117.1+0.7+23+11.3+1166.6+455.7+710.9+0.3-2870.7+1829.6</f>
        <v>62683.1</v>
      </c>
      <c r="K38" s="104">
        <f>50851.6+161.2+7225.8+3117.8+0.7+23+11.3+1166.6+455.7+710.9+0.3-2872.4+1830.6-16.647+0.032</f>
        <v>62666.485</v>
      </c>
      <c r="L38" s="104">
        <v>0</v>
      </c>
      <c r="M38" s="104">
        <v>0</v>
      </c>
      <c r="N38" s="104"/>
      <c r="O38" s="104"/>
      <c r="P38" s="25"/>
      <c r="Q38" s="25"/>
      <c r="R38" s="25"/>
      <c r="S38" s="25"/>
      <c r="T38" s="4"/>
    </row>
    <row r="39" spans="1:20" s="2" customFormat="1" ht="15" customHeight="1">
      <c r="A39" s="74"/>
      <c r="B39" s="24" t="s">
        <v>142</v>
      </c>
      <c r="C39" s="27"/>
      <c r="D39" s="104">
        <f t="shared" si="2"/>
        <v>41684.1</v>
      </c>
      <c r="E39" s="104">
        <f t="shared" si="2"/>
        <v>41684.1</v>
      </c>
      <c r="F39" s="104">
        <v>0</v>
      </c>
      <c r="G39" s="104">
        <v>0</v>
      </c>
      <c r="H39" s="104">
        <v>210.9</v>
      </c>
      <c r="I39" s="104">
        <v>210.9</v>
      </c>
      <c r="J39" s="104">
        <f>40889.7+2.3+581.2</f>
        <v>41473.2</v>
      </c>
      <c r="K39" s="104">
        <f>40889.7+2.3+581.2</f>
        <v>41473.2</v>
      </c>
      <c r="L39" s="104">
        <v>0</v>
      </c>
      <c r="M39" s="104">
        <v>0</v>
      </c>
      <c r="N39" s="104"/>
      <c r="O39" s="104"/>
      <c r="P39" s="25"/>
      <c r="Q39" s="25"/>
      <c r="R39" s="25"/>
      <c r="S39" s="25"/>
      <c r="T39" s="4"/>
    </row>
    <row r="40" spans="1:20" s="2" customFormat="1" ht="126">
      <c r="A40" s="74"/>
      <c r="B40" s="24" t="s">
        <v>143</v>
      </c>
      <c r="C40" s="27"/>
      <c r="D40" s="104">
        <f t="shared" si="2"/>
        <v>29091.6</v>
      </c>
      <c r="E40" s="104">
        <f t="shared" si="2"/>
        <v>29091.6</v>
      </c>
      <c r="F40" s="104">
        <v>0</v>
      </c>
      <c r="G40" s="104">
        <v>0</v>
      </c>
      <c r="H40" s="104"/>
      <c r="I40" s="104"/>
      <c r="J40" s="104">
        <v>29091.6</v>
      </c>
      <c r="K40" s="104">
        <v>29091.6</v>
      </c>
      <c r="L40" s="104">
        <v>0</v>
      </c>
      <c r="M40" s="104">
        <v>0</v>
      </c>
      <c r="N40" s="104"/>
      <c r="O40" s="104"/>
      <c r="P40" s="25"/>
      <c r="Q40" s="25"/>
      <c r="R40" s="25"/>
      <c r="S40" s="25"/>
      <c r="T40" s="4"/>
    </row>
    <row r="41" spans="1:20" s="2" customFormat="1" ht="15" customHeight="1">
      <c r="A41" s="74"/>
      <c r="B41" s="24" t="s">
        <v>144</v>
      </c>
      <c r="C41" s="27"/>
      <c r="D41" s="104">
        <f>F41+H41+J41+L41</f>
        <v>520</v>
      </c>
      <c r="E41" s="104">
        <v>450</v>
      </c>
      <c r="F41" s="104">
        <v>0</v>
      </c>
      <c r="G41" s="104">
        <v>0</v>
      </c>
      <c r="H41" s="104">
        <v>450</v>
      </c>
      <c r="I41" s="104">
        <v>450</v>
      </c>
      <c r="J41" s="104">
        <v>70</v>
      </c>
      <c r="K41" s="104">
        <v>70</v>
      </c>
      <c r="L41" s="104">
        <v>0</v>
      </c>
      <c r="M41" s="104">
        <v>0</v>
      </c>
      <c r="N41" s="104"/>
      <c r="O41" s="104"/>
      <c r="P41" s="25"/>
      <c r="Q41" s="25"/>
      <c r="R41" s="25"/>
      <c r="S41" s="25"/>
      <c r="T41" s="4"/>
    </row>
    <row r="42" spans="1:20" s="2" customFormat="1" ht="47.25">
      <c r="A42" s="74"/>
      <c r="B42" s="87" t="s">
        <v>32</v>
      </c>
      <c r="C42" s="27"/>
      <c r="D42" s="104">
        <v>0</v>
      </c>
      <c r="E42" s="104">
        <v>0</v>
      </c>
      <c r="F42" s="104">
        <v>0</v>
      </c>
      <c r="G42" s="104">
        <v>0</v>
      </c>
      <c r="H42" s="104">
        <v>0</v>
      </c>
      <c r="I42" s="104">
        <v>0</v>
      </c>
      <c r="J42" s="104">
        <v>0</v>
      </c>
      <c r="K42" s="104">
        <v>0</v>
      </c>
      <c r="L42" s="104">
        <v>0</v>
      </c>
      <c r="M42" s="104">
        <v>0</v>
      </c>
      <c r="N42" s="104"/>
      <c r="O42" s="104"/>
      <c r="P42" s="88" t="s">
        <v>281</v>
      </c>
      <c r="Q42" s="74">
        <v>15</v>
      </c>
      <c r="R42" s="74">
        <v>15</v>
      </c>
      <c r="S42" s="25">
        <v>100</v>
      </c>
      <c r="T42" s="4"/>
    </row>
    <row r="43" spans="1:20" s="2" customFormat="1" ht="15" customHeight="1">
      <c r="A43" s="74"/>
      <c r="B43" s="24"/>
      <c r="C43" s="27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88" t="s">
        <v>282</v>
      </c>
      <c r="Q43" s="74">
        <v>65</v>
      </c>
      <c r="R43" s="74">
        <v>65</v>
      </c>
      <c r="S43" s="25">
        <v>100</v>
      </c>
      <c r="T43" s="4"/>
    </row>
    <row r="44" spans="1:20" s="2" customFormat="1" ht="77.25" customHeight="1">
      <c r="A44" s="74"/>
      <c r="B44" s="24"/>
      <c r="C44" s="27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25" t="s">
        <v>33</v>
      </c>
      <c r="Q44" s="74">
        <v>110</v>
      </c>
      <c r="R44" s="74">
        <v>110</v>
      </c>
      <c r="S44" s="25">
        <v>100</v>
      </c>
      <c r="T44" s="4"/>
    </row>
    <row r="45" spans="1:20" s="2" customFormat="1" ht="126">
      <c r="A45" s="74"/>
      <c r="B45" s="24"/>
      <c r="C45" s="27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25" t="s">
        <v>34</v>
      </c>
      <c r="Q45" s="74">
        <v>25.2</v>
      </c>
      <c r="R45" s="74">
        <v>25.2</v>
      </c>
      <c r="S45" s="25">
        <v>100</v>
      </c>
      <c r="T45" s="4"/>
    </row>
    <row r="46" spans="1:20" s="2" customFormat="1" ht="63">
      <c r="A46" s="74"/>
      <c r="B46" s="24"/>
      <c r="C46" s="27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75" t="s">
        <v>283</v>
      </c>
      <c r="Q46" s="74">
        <v>14</v>
      </c>
      <c r="R46" s="74">
        <v>14</v>
      </c>
      <c r="S46" s="25">
        <v>100</v>
      </c>
      <c r="T46" s="4"/>
    </row>
    <row r="47" spans="1:20" s="2" customFormat="1" ht="157.5">
      <c r="A47" s="74"/>
      <c r="B47" s="24" t="s">
        <v>145</v>
      </c>
      <c r="C47" s="27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25"/>
      <c r="Q47" s="74"/>
      <c r="R47" s="74"/>
      <c r="S47" s="25"/>
      <c r="T47" s="4"/>
    </row>
    <row r="48" spans="1:20" s="2" customFormat="1" ht="103.5" customHeight="1">
      <c r="A48" s="25"/>
      <c r="B48" s="87" t="s">
        <v>35</v>
      </c>
      <c r="C48" s="27"/>
      <c r="D48" s="104">
        <v>135</v>
      </c>
      <c r="E48" s="104">
        <v>135</v>
      </c>
      <c r="F48" s="104">
        <v>0</v>
      </c>
      <c r="G48" s="104">
        <v>0</v>
      </c>
      <c r="H48" s="104">
        <v>0</v>
      </c>
      <c r="I48" s="104">
        <v>0</v>
      </c>
      <c r="J48" s="104">
        <v>135</v>
      </c>
      <c r="K48" s="104">
        <v>135</v>
      </c>
      <c r="L48" s="104">
        <v>0</v>
      </c>
      <c r="M48" s="104">
        <v>0</v>
      </c>
      <c r="N48" s="104"/>
      <c r="O48" s="104"/>
      <c r="P48" s="88" t="s">
        <v>36</v>
      </c>
      <c r="Q48" s="74">
        <v>0.75</v>
      </c>
      <c r="R48" s="74">
        <v>5.3</v>
      </c>
      <c r="S48" s="74">
        <v>4.55</v>
      </c>
      <c r="T48" s="4"/>
    </row>
    <row r="49" spans="1:20" s="2" customFormat="1" ht="52.5" customHeight="1">
      <c r="A49" s="74"/>
      <c r="B49" s="24"/>
      <c r="C49" s="27"/>
      <c r="D49" s="104"/>
      <c r="E49" s="104"/>
      <c r="F49" s="104"/>
      <c r="G49" s="104"/>
      <c r="H49" s="104"/>
      <c r="I49" s="104"/>
      <c r="J49" s="104"/>
      <c r="K49" s="104"/>
      <c r="L49" s="104"/>
      <c r="M49" s="104"/>
      <c r="N49" s="104"/>
      <c r="O49" s="104"/>
      <c r="P49" s="89" t="s">
        <v>37</v>
      </c>
      <c r="Q49" s="74">
        <v>130</v>
      </c>
      <c r="R49" s="74">
        <v>130</v>
      </c>
      <c r="S49" s="25">
        <v>100</v>
      </c>
      <c r="T49" s="4"/>
    </row>
    <row r="50" spans="1:20" s="2" customFormat="1" ht="157.5">
      <c r="A50" s="74"/>
      <c r="B50" s="24"/>
      <c r="C50" s="27"/>
      <c r="D50" s="104"/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90" t="s">
        <v>113</v>
      </c>
      <c r="Q50" s="74">
        <v>180</v>
      </c>
      <c r="R50" s="74">
        <v>180</v>
      </c>
      <c r="S50" s="25">
        <v>100</v>
      </c>
      <c r="T50" s="4"/>
    </row>
    <row r="51" spans="1:20" s="2" customFormat="1" ht="204.75">
      <c r="A51" s="25"/>
      <c r="B51" s="24" t="s">
        <v>146</v>
      </c>
      <c r="C51" s="27"/>
      <c r="D51" s="104">
        <v>135</v>
      </c>
      <c r="E51" s="104">
        <v>135</v>
      </c>
      <c r="F51" s="104"/>
      <c r="G51" s="104"/>
      <c r="H51" s="104"/>
      <c r="I51" s="104"/>
      <c r="J51" s="104">
        <v>135</v>
      </c>
      <c r="K51" s="104">
        <v>135</v>
      </c>
      <c r="L51" s="104"/>
      <c r="M51" s="104"/>
      <c r="N51" s="104"/>
      <c r="O51" s="104"/>
      <c r="P51" s="25"/>
      <c r="Q51" s="25"/>
      <c r="R51" s="25"/>
      <c r="S51" s="25"/>
      <c r="T51" s="4"/>
    </row>
    <row r="52" spans="1:20" s="2" customFormat="1" ht="126">
      <c r="A52" s="25"/>
      <c r="B52" s="87" t="s">
        <v>38</v>
      </c>
      <c r="C52" s="27"/>
      <c r="D52" s="104">
        <f>H52+J52</f>
        <v>2878.9</v>
      </c>
      <c r="E52" s="104">
        <f>I52+K52</f>
        <v>2878.9</v>
      </c>
      <c r="F52" s="104">
        <v>0</v>
      </c>
      <c r="G52" s="104">
        <v>0</v>
      </c>
      <c r="H52" s="104">
        <v>2694.4</v>
      </c>
      <c r="I52" s="104">
        <v>2694.4</v>
      </c>
      <c r="J52" s="104">
        <v>184.5</v>
      </c>
      <c r="K52" s="104">
        <v>184.5</v>
      </c>
      <c r="L52" s="104">
        <v>0</v>
      </c>
      <c r="M52" s="104">
        <v>0</v>
      </c>
      <c r="N52" s="104"/>
      <c r="O52" s="104"/>
      <c r="P52" s="88" t="s">
        <v>39</v>
      </c>
      <c r="Q52" s="76">
        <v>89</v>
      </c>
      <c r="R52" s="76">
        <v>29.7</v>
      </c>
      <c r="S52" s="76">
        <v>59.3</v>
      </c>
      <c r="T52" s="4"/>
    </row>
    <row r="53" spans="1:20" s="2" customFormat="1" ht="94.5">
      <c r="A53" s="74"/>
      <c r="B53" s="24"/>
      <c r="C53" s="27"/>
      <c r="D53" s="104"/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88" t="s">
        <v>40</v>
      </c>
      <c r="Q53" s="74">
        <v>70</v>
      </c>
      <c r="R53" s="74">
        <v>29.7</v>
      </c>
      <c r="S53" s="74">
        <v>40.3</v>
      </c>
      <c r="T53" s="4"/>
    </row>
    <row r="54" spans="1:20" s="2" customFormat="1" ht="110.25">
      <c r="A54" s="74"/>
      <c r="B54" s="24"/>
      <c r="C54" s="27"/>
      <c r="D54" s="104"/>
      <c r="E54" s="104"/>
      <c r="F54" s="104"/>
      <c r="G54" s="104"/>
      <c r="H54" s="104"/>
      <c r="I54" s="104"/>
      <c r="J54" s="104"/>
      <c r="K54" s="104"/>
      <c r="L54" s="104"/>
      <c r="M54" s="104"/>
      <c r="N54" s="104"/>
      <c r="O54" s="104"/>
      <c r="P54" s="75" t="s">
        <v>284</v>
      </c>
      <c r="Q54" s="74">
        <v>75</v>
      </c>
      <c r="R54" s="74">
        <v>75</v>
      </c>
      <c r="S54" s="74">
        <v>100</v>
      </c>
      <c r="T54" s="4"/>
    </row>
    <row r="55" spans="1:20" s="2" customFormat="1" ht="220.5">
      <c r="A55" s="25"/>
      <c r="B55" s="87" t="s">
        <v>41</v>
      </c>
      <c r="C55" s="27"/>
      <c r="D55" s="104">
        <f aca="true" t="shared" si="3" ref="D55:I55">D56</f>
        <v>21906.6</v>
      </c>
      <c r="E55" s="104">
        <f t="shared" si="3"/>
        <v>21888.4</v>
      </c>
      <c r="F55" s="104">
        <f t="shared" si="3"/>
        <v>179.6</v>
      </c>
      <c r="G55" s="104">
        <f t="shared" si="3"/>
        <v>161.5</v>
      </c>
      <c r="H55" s="104">
        <f t="shared" si="3"/>
        <v>21727</v>
      </c>
      <c r="I55" s="104">
        <f t="shared" si="3"/>
        <v>21726.9</v>
      </c>
      <c r="J55" s="104">
        <v>0</v>
      </c>
      <c r="K55" s="104">
        <v>0</v>
      </c>
      <c r="L55" s="104">
        <v>0</v>
      </c>
      <c r="M55" s="104">
        <v>0</v>
      </c>
      <c r="N55" s="104"/>
      <c r="O55" s="104"/>
      <c r="P55" s="25" t="s">
        <v>42</v>
      </c>
      <c r="Q55" s="25">
        <v>95</v>
      </c>
      <c r="R55" s="25">
        <v>95</v>
      </c>
      <c r="S55" s="25">
        <v>100</v>
      </c>
      <c r="T55" s="4"/>
    </row>
    <row r="56" spans="1:20" s="2" customFormat="1" ht="94.5">
      <c r="A56" s="25"/>
      <c r="B56" s="24" t="s">
        <v>147</v>
      </c>
      <c r="C56" s="27"/>
      <c r="D56" s="104">
        <f>F56+H56</f>
        <v>21906.6</v>
      </c>
      <c r="E56" s="104">
        <f>G56+I56</f>
        <v>21888.4</v>
      </c>
      <c r="F56" s="104">
        <v>179.6</v>
      </c>
      <c r="G56" s="104">
        <v>161.5</v>
      </c>
      <c r="H56" s="104">
        <v>21727</v>
      </c>
      <c r="I56" s="104">
        <v>21726.9</v>
      </c>
      <c r="J56" s="104">
        <v>0</v>
      </c>
      <c r="K56" s="104">
        <v>0</v>
      </c>
      <c r="L56" s="104">
        <v>0</v>
      </c>
      <c r="M56" s="104">
        <v>0</v>
      </c>
      <c r="N56" s="104"/>
      <c r="O56" s="104"/>
      <c r="P56" s="25"/>
      <c r="Q56" s="25"/>
      <c r="R56" s="25"/>
      <c r="S56" s="25"/>
      <c r="T56" s="4"/>
    </row>
    <row r="57" spans="1:20" s="2" customFormat="1" ht="141.75">
      <c r="A57" s="25"/>
      <c r="B57" s="24" t="s">
        <v>148</v>
      </c>
      <c r="C57" s="27"/>
      <c r="D57" s="104">
        <v>1307</v>
      </c>
      <c r="E57" s="104">
        <v>1307</v>
      </c>
      <c r="F57" s="104">
        <v>0</v>
      </c>
      <c r="G57" s="104">
        <v>5</v>
      </c>
      <c r="H57" s="104">
        <v>1307</v>
      </c>
      <c r="I57" s="104">
        <v>1307</v>
      </c>
      <c r="J57" s="104">
        <v>0</v>
      </c>
      <c r="K57" s="104">
        <v>0</v>
      </c>
      <c r="L57" s="104">
        <v>0</v>
      </c>
      <c r="M57" s="104">
        <v>0</v>
      </c>
      <c r="N57" s="104"/>
      <c r="O57" s="104"/>
      <c r="P57" s="25"/>
      <c r="Q57" s="25"/>
      <c r="R57" s="25"/>
      <c r="S57" s="25"/>
      <c r="T57" s="4"/>
    </row>
    <row r="58" spans="1:20" s="2" customFormat="1" ht="157.5">
      <c r="A58" s="25"/>
      <c r="B58" s="87" t="s">
        <v>43</v>
      </c>
      <c r="C58" s="27"/>
      <c r="D58" s="104">
        <v>0</v>
      </c>
      <c r="E58" s="104">
        <v>0</v>
      </c>
      <c r="F58" s="104">
        <v>0</v>
      </c>
      <c r="G58" s="104">
        <v>0</v>
      </c>
      <c r="H58" s="104">
        <v>0</v>
      </c>
      <c r="I58" s="104">
        <v>0</v>
      </c>
      <c r="J58" s="104">
        <v>0</v>
      </c>
      <c r="K58" s="104">
        <v>0</v>
      </c>
      <c r="L58" s="104">
        <v>0</v>
      </c>
      <c r="M58" s="104">
        <v>0</v>
      </c>
      <c r="N58" s="104"/>
      <c r="O58" s="104"/>
      <c r="P58" s="25" t="s">
        <v>44</v>
      </c>
      <c r="Q58" s="91">
        <v>0.14</v>
      </c>
      <c r="R58" s="25">
        <v>0.14</v>
      </c>
      <c r="S58" s="25">
        <v>100</v>
      </c>
      <c r="T58" s="4"/>
    </row>
    <row r="59" spans="1:20" s="2" customFormat="1" ht="94.5">
      <c r="A59" s="74"/>
      <c r="B59" s="24"/>
      <c r="C59" s="27"/>
      <c r="D59" s="104"/>
      <c r="E59" s="104"/>
      <c r="F59" s="104"/>
      <c r="G59" s="104"/>
      <c r="H59" s="104"/>
      <c r="I59" s="104"/>
      <c r="J59" s="104"/>
      <c r="K59" s="104"/>
      <c r="L59" s="104"/>
      <c r="M59" s="104"/>
      <c r="N59" s="104"/>
      <c r="O59" s="104"/>
      <c r="P59" s="90" t="s">
        <v>45</v>
      </c>
      <c r="Q59" s="92">
        <v>45</v>
      </c>
      <c r="R59" s="25">
        <v>45</v>
      </c>
      <c r="S59" s="25">
        <v>100</v>
      </c>
      <c r="T59" s="4"/>
    </row>
    <row r="60" spans="1:20" s="2" customFormat="1" ht="63">
      <c r="A60" s="74"/>
      <c r="B60" s="24"/>
      <c r="C60" s="27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25" t="s">
        <v>46</v>
      </c>
      <c r="Q60" s="25">
        <v>18</v>
      </c>
      <c r="R60" s="25">
        <v>18</v>
      </c>
      <c r="S60" s="25">
        <v>100</v>
      </c>
      <c r="T60" s="4"/>
    </row>
    <row r="61" spans="1:20" s="2" customFormat="1" ht="63">
      <c r="A61" s="74"/>
      <c r="B61" s="24"/>
      <c r="C61" s="27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25" t="s">
        <v>47</v>
      </c>
      <c r="Q61" s="25">
        <v>15</v>
      </c>
      <c r="R61" s="25">
        <v>15</v>
      </c>
      <c r="S61" s="25">
        <v>100</v>
      </c>
      <c r="T61" s="4"/>
    </row>
    <row r="62" spans="1:20" s="2" customFormat="1" ht="15.75">
      <c r="A62" s="25"/>
      <c r="B62" s="24"/>
      <c r="C62" s="27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25"/>
      <c r="Q62" s="25"/>
      <c r="R62" s="25"/>
      <c r="S62" s="25"/>
      <c r="T62" s="4"/>
    </row>
    <row r="63" spans="1:19" s="16" customFormat="1" ht="141.75">
      <c r="A63" s="28">
        <v>2</v>
      </c>
      <c r="B63" s="29" t="s">
        <v>1</v>
      </c>
      <c r="C63" s="30" t="s">
        <v>265</v>
      </c>
      <c r="D63" s="105">
        <f>SUM(D64:D66)</f>
        <v>14054.557999999999</v>
      </c>
      <c r="E63" s="105">
        <f>SUM(E64:E66)</f>
        <v>14054.557999999999</v>
      </c>
      <c r="F63" s="105">
        <v>2917.03</v>
      </c>
      <c r="G63" s="105">
        <v>2917.03</v>
      </c>
      <c r="H63" s="105">
        <v>5750.97</v>
      </c>
      <c r="I63" s="105">
        <v>5750.97</v>
      </c>
      <c r="J63" s="105">
        <v>5386.558</v>
      </c>
      <c r="K63" s="105">
        <v>5386.558</v>
      </c>
      <c r="L63" s="105">
        <f>SUM(L64:L66)</f>
        <v>0</v>
      </c>
      <c r="M63" s="105">
        <f>SUM(M64:M66)</f>
        <v>0</v>
      </c>
      <c r="N63" s="105">
        <v>100</v>
      </c>
      <c r="O63" s="105">
        <f>E63/D63*100</f>
        <v>100</v>
      </c>
      <c r="P63" s="31"/>
      <c r="Q63" s="31"/>
      <c r="R63" s="31"/>
      <c r="S63" s="31"/>
    </row>
    <row r="64" spans="1:20" s="2" customFormat="1" ht="15" customHeight="1">
      <c r="A64" s="41"/>
      <c r="B64" s="32" t="s">
        <v>48</v>
      </c>
      <c r="C64" s="42"/>
      <c r="D64" s="106">
        <f>F64+H64+J64+L64</f>
        <v>10930.8</v>
      </c>
      <c r="E64" s="106">
        <f>SUM(G64+I64+K64+M64)</f>
        <v>10930.8</v>
      </c>
      <c r="F64" s="106">
        <v>2917.03</v>
      </c>
      <c r="G64" s="106">
        <v>2917.03</v>
      </c>
      <c r="H64" s="106">
        <v>5750.97</v>
      </c>
      <c r="I64" s="106">
        <v>5750.97</v>
      </c>
      <c r="J64" s="106">
        <v>2262.8</v>
      </c>
      <c r="K64" s="106">
        <v>2262.8</v>
      </c>
      <c r="L64" s="106">
        <v>0</v>
      </c>
      <c r="M64" s="106">
        <v>0</v>
      </c>
      <c r="N64" s="106"/>
      <c r="O64" s="106"/>
      <c r="P64" s="45" t="s">
        <v>180</v>
      </c>
      <c r="Q64" s="45">
        <v>28</v>
      </c>
      <c r="R64" s="45">
        <v>28</v>
      </c>
      <c r="S64" s="45">
        <v>100</v>
      </c>
      <c r="T64" s="4"/>
    </row>
    <row r="65" spans="1:20" s="2" customFormat="1" ht="94.5">
      <c r="A65" s="41"/>
      <c r="B65" s="32" t="s">
        <v>130</v>
      </c>
      <c r="C65" s="42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45"/>
      <c r="Q65" s="45"/>
      <c r="R65" s="45"/>
      <c r="S65" s="45"/>
      <c r="T65" s="4"/>
    </row>
    <row r="66" spans="1:20" s="2" customFormat="1" ht="102.75" customHeight="1">
      <c r="A66" s="33"/>
      <c r="B66" s="32" t="s">
        <v>131</v>
      </c>
      <c r="C66" s="34"/>
      <c r="D66" s="107">
        <f>SUM(F66+H66+J66+L66)</f>
        <v>3123.758</v>
      </c>
      <c r="E66" s="107">
        <f>SUM(G66+I66+K66+M66)</f>
        <v>3123.758</v>
      </c>
      <c r="F66" s="107"/>
      <c r="G66" s="107"/>
      <c r="H66" s="107"/>
      <c r="I66" s="107"/>
      <c r="J66" s="107">
        <v>3123.758</v>
      </c>
      <c r="K66" s="107">
        <v>3123.758</v>
      </c>
      <c r="L66" s="107"/>
      <c r="M66" s="107"/>
      <c r="N66" s="107"/>
      <c r="O66" s="107"/>
      <c r="P66" s="36" t="s">
        <v>49</v>
      </c>
      <c r="Q66" s="36">
        <v>2</v>
      </c>
      <c r="R66" s="36">
        <v>2</v>
      </c>
      <c r="S66" s="37">
        <v>100</v>
      </c>
      <c r="T66" s="4"/>
    </row>
    <row r="67" spans="1:19" s="3" customFormat="1" ht="94.5">
      <c r="A67" s="9">
        <v>3</v>
      </c>
      <c r="B67" s="29" t="s">
        <v>264</v>
      </c>
      <c r="C67" s="38" t="s">
        <v>156</v>
      </c>
      <c r="D67" s="54">
        <f>SUM(F67+H67+J67+L67)</f>
        <v>32949.45</v>
      </c>
      <c r="E67" s="54">
        <f>SUM(G67+I67+K67+M67)</f>
        <v>32949.45</v>
      </c>
      <c r="F67" s="54">
        <v>4742.32</v>
      </c>
      <c r="G67" s="54">
        <v>4742.32</v>
      </c>
      <c r="H67" s="54">
        <v>896.88</v>
      </c>
      <c r="I67" s="54">
        <v>896.88</v>
      </c>
      <c r="J67" s="54">
        <v>27310.25</v>
      </c>
      <c r="K67" s="54">
        <v>27310.25</v>
      </c>
      <c r="L67" s="54">
        <f>L73+L76+L78+L79+L72+L75</f>
        <v>0</v>
      </c>
      <c r="M67" s="54">
        <f>M73+M76+M78+M79+M72+M75</f>
        <v>0</v>
      </c>
      <c r="N67" s="54">
        <v>100</v>
      </c>
      <c r="O67" s="54">
        <f>SUM(E67/D67)*100</f>
        <v>100</v>
      </c>
      <c r="P67" s="39" t="s">
        <v>50</v>
      </c>
      <c r="Q67" s="39"/>
      <c r="R67" s="39"/>
      <c r="S67" s="39"/>
    </row>
    <row r="68" spans="1:20" s="2" customFormat="1" ht="31.5">
      <c r="A68" s="33"/>
      <c r="B68" s="40"/>
      <c r="C68" s="34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36" t="s">
        <v>51</v>
      </c>
      <c r="Q68" s="36">
        <v>153</v>
      </c>
      <c r="R68" s="36">
        <v>153</v>
      </c>
      <c r="S68" s="36">
        <v>100</v>
      </c>
      <c r="T68" s="4"/>
    </row>
    <row r="69" spans="1:20" s="2" customFormat="1" ht="15.75">
      <c r="A69" s="33"/>
      <c r="B69" s="40"/>
      <c r="C69" s="34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36" t="s">
        <v>52</v>
      </c>
      <c r="Q69" s="36">
        <v>143</v>
      </c>
      <c r="R69" s="36">
        <v>143</v>
      </c>
      <c r="S69" s="36">
        <v>100</v>
      </c>
      <c r="T69" s="4"/>
    </row>
    <row r="70" spans="1:20" s="2" customFormat="1" ht="15.75" customHeight="1">
      <c r="A70" s="33"/>
      <c r="B70" s="40"/>
      <c r="C70" s="34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36" t="s">
        <v>53</v>
      </c>
      <c r="Q70" s="36">
        <v>100</v>
      </c>
      <c r="R70" s="36">
        <v>100</v>
      </c>
      <c r="S70" s="36">
        <v>100</v>
      </c>
      <c r="T70" s="4"/>
    </row>
    <row r="71" spans="1:20" s="2" customFormat="1" ht="96" customHeight="1">
      <c r="A71" s="33"/>
      <c r="B71" s="32"/>
      <c r="C71" s="34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36" t="s">
        <v>54</v>
      </c>
      <c r="Q71" s="36">
        <v>1.9</v>
      </c>
      <c r="R71" s="36">
        <v>1.9</v>
      </c>
      <c r="S71" s="36">
        <v>0</v>
      </c>
      <c r="T71" s="4"/>
    </row>
    <row r="72" spans="1:20" s="2" customFormat="1" ht="189">
      <c r="A72" s="33"/>
      <c r="B72" s="32" t="s">
        <v>150</v>
      </c>
      <c r="C72" s="34"/>
      <c r="D72" s="107">
        <f>F72+H72+J72</f>
        <v>5269.519</v>
      </c>
      <c r="E72" s="107">
        <f>G72+I72+K72</f>
        <v>5269.519</v>
      </c>
      <c r="F72" s="107">
        <v>180.919</v>
      </c>
      <c r="G72" s="107">
        <v>180.919</v>
      </c>
      <c r="H72" s="107">
        <v>31.9</v>
      </c>
      <c r="I72" s="107">
        <v>31.9</v>
      </c>
      <c r="J72" s="107">
        <f>5022.7+34</f>
        <v>5056.7</v>
      </c>
      <c r="K72" s="107">
        <f>5022.7+34</f>
        <v>5056.7</v>
      </c>
      <c r="L72" s="107">
        <v>0</v>
      </c>
      <c r="M72" s="107">
        <v>0</v>
      </c>
      <c r="N72" s="107"/>
      <c r="O72" s="107"/>
      <c r="P72" s="36" t="s">
        <v>55</v>
      </c>
      <c r="Q72" s="36">
        <v>1</v>
      </c>
      <c r="R72" s="36">
        <v>1</v>
      </c>
      <c r="S72" s="36">
        <v>0</v>
      </c>
      <c r="T72" s="4"/>
    </row>
    <row r="73" spans="1:20" s="2" customFormat="1" ht="173.25">
      <c r="A73" s="41"/>
      <c r="B73" s="52" t="s">
        <v>151</v>
      </c>
      <c r="C73" s="42"/>
      <c r="D73" s="107">
        <f>F73+H73+J73</f>
        <v>2088.6</v>
      </c>
      <c r="E73" s="107">
        <f>G73+I73+K73</f>
        <v>2088.6</v>
      </c>
      <c r="F73" s="107">
        <v>0</v>
      </c>
      <c r="G73" s="107">
        <v>0</v>
      </c>
      <c r="H73" s="107">
        <v>0</v>
      </c>
      <c r="I73" s="107">
        <v>0</v>
      </c>
      <c r="J73" s="107">
        <v>2088.6</v>
      </c>
      <c r="K73" s="107">
        <v>2088.6</v>
      </c>
      <c r="L73" s="107">
        <v>0</v>
      </c>
      <c r="M73" s="107">
        <v>0</v>
      </c>
      <c r="N73" s="107"/>
      <c r="O73" s="107"/>
      <c r="P73" s="36" t="s">
        <v>56</v>
      </c>
      <c r="Q73" s="36">
        <v>97</v>
      </c>
      <c r="R73" s="36">
        <v>97</v>
      </c>
      <c r="S73" s="36">
        <v>100</v>
      </c>
      <c r="T73" s="4"/>
    </row>
    <row r="74" spans="1:20" s="2" customFormat="1" ht="126">
      <c r="A74" s="41"/>
      <c r="B74" s="52"/>
      <c r="C74" s="42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36" t="s">
        <v>57</v>
      </c>
      <c r="Q74" s="36">
        <v>68</v>
      </c>
      <c r="R74" s="36">
        <v>68</v>
      </c>
      <c r="S74" s="36">
        <v>100</v>
      </c>
      <c r="T74" s="4"/>
    </row>
    <row r="75" spans="1:20" s="2" customFormat="1" ht="42.75" customHeight="1">
      <c r="A75" s="36"/>
      <c r="B75" s="32" t="s">
        <v>122</v>
      </c>
      <c r="C75" s="34"/>
      <c r="D75" s="107">
        <f>F75+H75+J75</f>
        <v>176.70000000000002</v>
      </c>
      <c r="E75" s="107">
        <f>G75+I75+K75</f>
        <v>176.70000000000002</v>
      </c>
      <c r="F75" s="107">
        <v>150</v>
      </c>
      <c r="G75" s="107">
        <v>150</v>
      </c>
      <c r="H75" s="107">
        <v>26.4</v>
      </c>
      <c r="I75" s="107">
        <v>26.4</v>
      </c>
      <c r="J75" s="107">
        <v>0.3</v>
      </c>
      <c r="K75" s="107">
        <v>0.3</v>
      </c>
      <c r="L75" s="107">
        <v>0</v>
      </c>
      <c r="M75" s="107">
        <v>0</v>
      </c>
      <c r="N75" s="107"/>
      <c r="O75" s="107"/>
      <c r="P75" s="36"/>
      <c r="Q75" s="36"/>
      <c r="R75" s="36"/>
      <c r="S75" s="36"/>
      <c r="T75" s="4"/>
    </row>
    <row r="76" spans="1:20" s="2" customFormat="1" ht="76.5" customHeight="1">
      <c r="A76" s="41"/>
      <c r="B76" s="34" t="s">
        <v>123</v>
      </c>
      <c r="C76" s="42"/>
      <c r="D76" s="106">
        <f>F76+H76+J76</f>
        <v>5258.679999999999</v>
      </c>
      <c r="E76" s="106">
        <f>F76+I76+K76</f>
        <v>5258.679999999999</v>
      </c>
      <c r="F76" s="106">
        <v>4411.4</v>
      </c>
      <c r="G76" s="106">
        <v>4411.4</v>
      </c>
      <c r="H76" s="106">
        <v>838.58</v>
      </c>
      <c r="I76" s="106">
        <v>838.58</v>
      </c>
      <c r="J76" s="106">
        <v>8.7</v>
      </c>
      <c r="K76" s="106">
        <v>8.7</v>
      </c>
      <c r="L76" s="106">
        <v>0</v>
      </c>
      <c r="M76" s="106">
        <v>0</v>
      </c>
      <c r="N76" s="106"/>
      <c r="O76" s="106"/>
      <c r="P76" s="36" t="s">
        <v>58</v>
      </c>
      <c r="Q76" s="36">
        <v>7.4</v>
      </c>
      <c r="R76" s="36">
        <v>2.5</v>
      </c>
      <c r="S76" s="36">
        <v>34</v>
      </c>
      <c r="T76" s="4"/>
    </row>
    <row r="77" spans="1:20" s="2" customFormat="1" ht="104.25" customHeight="1">
      <c r="A77" s="41"/>
      <c r="B77" s="43" t="s">
        <v>152</v>
      </c>
      <c r="C77" s="42"/>
      <c r="D77" s="106"/>
      <c r="E77" s="106"/>
      <c r="F77" s="106"/>
      <c r="G77" s="106"/>
      <c r="H77" s="106"/>
      <c r="I77" s="106"/>
      <c r="J77" s="106"/>
      <c r="K77" s="106"/>
      <c r="L77" s="106"/>
      <c r="M77" s="106"/>
      <c r="N77" s="106"/>
      <c r="O77" s="106"/>
      <c r="P77" s="36" t="s">
        <v>59</v>
      </c>
      <c r="Q77" s="36">
        <v>96</v>
      </c>
      <c r="R77" s="36">
        <v>96</v>
      </c>
      <c r="S77" s="36">
        <v>100</v>
      </c>
      <c r="T77" s="4"/>
    </row>
    <row r="78" spans="1:20" s="2" customFormat="1" ht="25.5" customHeight="1">
      <c r="A78" s="33"/>
      <c r="B78" s="43" t="s">
        <v>124</v>
      </c>
      <c r="C78" s="34"/>
      <c r="D78" s="107">
        <f>J78+L78</f>
        <v>8177.9</v>
      </c>
      <c r="E78" s="107">
        <f>K78+M78</f>
        <v>8177.9</v>
      </c>
      <c r="F78" s="107">
        <v>0</v>
      </c>
      <c r="G78" s="107">
        <v>0</v>
      </c>
      <c r="H78" s="107">
        <v>0</v>
      </c>
      <c r="I78" s="107">
        <v>0</v>
      </c>
      <c r="J78" s="107">
        <v>8177.9</v>
      </c>
      <c r="K78" s="107">
        <v>8177.9</v>
      </c>
      <c r="L78" s="107">
        <v>0</v>
      </c>
      <c r="M78" s="107">
        <v>0</v>
      </c>
      <c r="N78" s="107"/>
      <c r="O78" s="107"/>
      <c r="P78" s="36"/>
      <c r="Q78" s="36"/>
      <c r="R78" s="36"/>
      <c r="S78" s="36"/>
      <c r="T78" s="4"/>
    </row>
    <row r="79" spans="1:20" s="2" customFormat="1" ht="26.25" customHeight="1">
      <c r="A79" s="41"/>
      <c r="B79" s="44" t="s">
        <v>125</v>
      </c>
      <c r="C79" s="42"/>
      <c r="D79" s="106">
        <f>J79</f>
        <v>11978</v>
      </c>
      <c r="E79" s="106">
        <f>K79</f>
        <v>11978</v>
      </c>
      <c r="F79" s="106">
        <v>0</v>
      </c>
      <c r="G79" s="106">
        <v>0</v>
      </c>
      <c r="H79" s="106">
        <v>0</v>
      </c>
      <c r="I79" s="106">
        <v>0</v>
      </c>
      <c r="J79" s="106">
        <v>11978</v>
      </c>
      <c r="K79" s="106">
        <v>11978</v>
      </c>
      <c r="L79" s="106">
        <v>0</v>
      </c>
      <c r="M79" s="106">
        <v>0</v>
      </c>
      <c r="N79" s="106"/>
      <c r="O79" s="106"/>
      <c r="P79" s="45" t="s">
        <v>60</v>
      </c>
      <c r="Q79" s="45">
        <v>10.2</v>
      </c>
      <c r="R79" s="45">
        <v>9</v>
      </c>
      <c r="S79" s="45">
        <v>113</v>
      </c>
      <c r="T79" s="4"/>
    </row>
    <row r="80" spans="1:20" s="2" customFormat="1" ht="15">
      <c r="A80" s="41"/>
      <c r="B80" s="44"/>
      <c r="C80" s="42"/>
      <c r="D80" s="106"/>
      <c r="E80" s="106"/>
      <c r="F80" s="106"/>
      <c r="G80" s="106"/>
      <c r="H80" s="106"/>
      <c r="I80" s="106"/>
      <c r="J80" s="106"/>
      <c r="K80" s="106"/>
      <c r="L80" s="106"/>
      <c r="M80" s="106"/>
      <c r="N80" s="106"/>
      <c r="O80" s="106"/>
      <c r="P80" s="45"/>
      <c r="Q80" s="45"/>
      <c r="R80" s="45"/>
      <c r="S80" s="45"/>
      <c r="T80" s="4"/>
    </row>
    <row r="81" spans="1:19" s="3" customFormat="1" ht="15" customHeight="1">
      <c r="A81" s="46">
        <v>4</v>
      </c>
      <c r="B81" s="47" t="s">
        <v>263</v>
      </c>
      <c r="C81" s="48" t="s">
        <v>156</v>
      </c>
      <c r="D81" s="49">
        <f>SUM(D83:D96)</f>
        <v>92.8</v>
      </c>
      <c r="E81" s="49">
        <f aca="true" t="shared" si="4" ref="E81:M81">SUM(E83:E96)</f>
        <v>92.8</v>
      </c>
      <c r="F81" s="49">
        <f t="shared" si="4"/>
        <v>0</v>
      </c>
      <c r="G81" s="49">
        <f t="shared" si="4"/>
        <v>0</v>
      </c>
      <c r="H81" s="49">
        <f t="shared" si="4"/>
        <v>0</v>
      </c>
      <c r="I81" s="49">
        <f t="shared" si="4"/>
        <v>0</v>
      </c>
      <c r="J81" s="49">
        <f t="shared" si="4"/>
        <v>92.8</v>
      </c>
      <c r="K81" s="49">
        <f t="shared" si="4"/>
        <v>92.8</v>
      </c>
      <c r="L81" s="49">
        <f t="shared" si="4"/>
        <v>0</v>
      </c>
      <c r="M81" s="49">
        <f t="shared" si="4"/>
        <v>0</v>
      </c>
      <c r="N81" s="49">
        <v>100</v>
      </c>
      <c r="O81" s="49">
        <f>SUM(E81/D81)*100</f>
        <v>100</v>
      </c>
      <c r="P81" s="50" t="s">
        <v>61</v>
      </c>
      <c r="Q81" s="50">
        <v>50</v>
      </c>
      <c r="R81" s="50">
        <v>52.2</v>
      </c>
      <c r="S81" s="51">
        <f>SUM(R81/Q81)*100</f>
        <v>104.4</v>
      </c>
    </row>
    <row r="82" spans="1:19" s="3" customFormat="1" ht="47.25" customHeight="1">
      <c r="A82" s="46"/>
      <c r="B82" s="47"/>
      <c r="C82" s="48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50"/>
      <c r="Q82" s="50"/>
      <c r="R82" s="50"/>
      <c r="S82" s="51"/>
    </row>
    <row r="83" spans="1:20" s="2" customFormat="1" ht="63">
      <c r="A83" s="33"/>
      <c r="B83" s="32" t="s">
        <v>62</v>
      </c>
      <c r="C83" s="34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36"/>
      <c r="Q83" s="36"/>
      <c r="R83" s="36"/>
      <c r="S83" s="36"/>
      <c r="T83" s="4"/>
    </row>
    <row r="84" spans="1:20" s="2" customFormat="1" ht="15" customHeight="1">
      <c r="A84" s="41"/>
      <c r="B84" s="52" t="s">
        <v>63</v>
      </c>
      <c r="C84" s="42"/>
      <c r="D84" s="106">
        <f>SUM(J84)</f>
        <v>92.8</v>
      </c>
      <c r="E84" s="106">
        <f>SUM(K84)</f>
        <v>92.8</v>
      </c>
      <c r="F84" s="106"/>
      <c r="G84" s="106"/>
      <c r="H84" s="106"/>
      <c r="I84" s="106"/>
      <c r="J84" s="106">
        <v>92.8</v>
      </c>
      <c r="K84" s="106">
        <v>92.8</v>
      </c>
      <c r="L84" s="106"/>
      <c r="M84" s="106"/>
      <c r="N84" s="106"/>
      <c r="O84" s="106"/>
      <c r="P84" s="45"/>
      <c r="Q84" s="45"/>
      <c r="R84" s="45"/>
      <c r="S84" s="45"/>
      <c r="T84" s="4"/>
    </row>
    <row r="85" spans="1:20" s="2" customFormat="1" ht="25.5" customHeight="1">
      <c r="A85" s="41"/>
      <c r="B85" s="52"/>
      <c r="C85" s="42"/>
      <c r="D85" s="106"/>
      <c r="E85" s="106"/>
      <c r="F85" s="106"/>
      <c r="G85" s="106"/>
      <c r="H85" s="106"/>
      <c r="I85" s="106"/>
      <c r="J85" s="106"/>
      <c r="K85" s="106"/>
      <c r="L85" s="106"/>
      <c r="M85" s="106"/>
      <c r="N85" s="106"/>
      <c r="O85" s="106"/>
      <c r="P85" s="45"/>
      <c r="Q85" s="45"/>
      <c r="R85" s="45"/>
      <c r="S85" s="45"/>
      <c r="T85" s="4"/>
    </row>
    <row r="86" spans="1:20" s="2" customFormat="1" ht="15" customHeight="1">
      <c r="A86" s="41"/>
      <c r="B86" s="52" t="s">
        <v>64</v>
      </c>
      <c r="C86" s="42"/>
      <c r="D86" s="106"/>
      <c r="E86" s="106"/>
      <c r="F86" s="106"/>
      <c r="G86" s="106"/>
      <c r="H86" s="106"/>
      <c r="I86" s="106"/>
      <c r="J86" s="106"/>
      <c r="K86" s="106"/>
      <c r="L86" s="106"/>
      <c r="M86" s="106"/>
      <c r="N86" s="106"/>
      <c r="O86" s="106"/>
      <c r="P86" s="45"/>
      <c r="Q86" s="45"/>
      <c r="R86" s="45"/>
      <c r="S86" s="45"/>
      <c r="T86" s="4"/>
    </row>
    <row r="87" spans="1:20" s="2" customFormat="1" ht="39.75" customHeight="1">
      <c r="A87" s="41"/>
      <c r="B87" s="52"/>
      <c r="C87" s="42"/>
      <c r="D87" s="106"/>
      <c r="E87" s="106"/>
      <c r="F87" s="106"/>
      <c r="G87" s="106"/>
      <c r="H87" s="106"/>
      <c r="I87" s="106"/>
      <c r="J87" s="106"/>
      <c r="K87" s="106"/>
      <c r="L87" s="106"/>
      <c r="M87" s="106"/>
      <c r="N87" s="106"/>
      <c r="O87" s="106"/>
      <c r="P87" s="45"/>
      <c r="Q87" s="45"/>
      <c r="R87" s="45"/>
      <c r="S87" s="45"/>
      <c r="T87" s="4"/>
    </row>
    <row r="88" spans="1:20" s="2" customFormat="1" ht="15" customHeight="1">
      <c r="A88" s="41"/>
      <c r="B88" s="52" t="s">
        <v>65</v>
      </c>
      <c r="C88" s="42"/>
      <c r="D88" s="106"/>
      <c r="E88" s="106"/>
      <c r="F88" s="106"/>
      <c r="G88" s="106"/>
      <c r="H88" s="106"/>
      <c r="I88" s="106"/>
      <c r="J88" s="106"/>
      <c r="K88" s="106"/>
      <c r="L88" s="106"/>
      <c r="M88" s="106"/>
      <c r="N88" s="106"/>
      <c r="O88" s="106"/>
      <c r="P88" s="45" t="s">
        <v>66</v>
      </c>
      <c r="Q88" s="45">
        <v>3561</v>
      </c>
      <c r="R88" s="45">
        <v>3600</v>
      </c>
      <c r="S88" s="53">
        <f>SUM(R88/Q88)*100</f>
        <v>101.09519797809602</v>
      </c>
      <c r="T88" s="4"/>
    </row>
    <row r="89" spans="1:20" s="2" customFormat="1" ht="28.5" customHeight="1">
      <c r="A89" s="41"/>
      <c r="B89" s="52"/>
      <c r="C89" s="42"/>
      <c r="D89" s="106"/>
      <c r="E89" s="106"/>
      <c r="F89" s="106"/>
      <c r="G89" s="106"/>
      <c r="H89" s="106"/>
      <c r="I89" s="106"/>
      <c r="J89" s="106"/>
      <c r="K89" s="106"/>
      <c r="L89" s="106"/>
      <c r="M89" s="106"/>
      <c r="N89" s="106"/>
      <c r="O89" s="106"/>
      <c r="P89" s="45"/>
      <c r="Q89" s="45"/>
      <c r="R89" s="45"/>
      <c r="S89" s="53"/>
      <c r="T89" s="4"/>
    </row>
    <row r="90" spans="1:20" s="2" customFormat="1" ht="78.75">
      <c r="A90" s="33"/>
      <c r="B90" s="32" t="s">
        <v>67</v>
      </c>
      <c r="C90" s="34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36"/>
      <c r="Q90" s="36"/>
      <c r="R90" s="36"/>
      <c r="S90" s="36"/>
      <c r="T90" s="4"/>
    </row>
    <row r="91" spans="1:20" s="2" customFormat="1" ht="32.25" customHeight="1">
      <c r="A91" s="33"/>
      <c r="B91" s="32" t="s">
        <v>68</v>
      </c>
      <c r="C91" s="34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36"/>
      <c r="Q91" s="36"/>
      <c r="R91" s="36"/>
      <c r="S91" s="36"/>
      <c r="T91" s="4"/>
    </row>
    <row r="92" spans="1:20" s="2" customFormat="1" ht="47.25">
      <c r="A92" s="33"/>
      <c r="B92" s="32" t="s">
        <v>69</v>
      </c>
      <c r="C92" s="34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36" t="s">
        <v>70</v>
      </c>
      <c r="Q92" s="36">
        <v>138</v>
      </c>
      <c r="R92" s="36">
        <v>138</v>
      </c>
      <c r="S92" s="37">
        <f>SUM(R92/Q92)*100</f>
        <v>100</v>
      </c>
      <c r="T92" s="4"/>
    </row>
    <row r="93" spans="1:20" s="2" customFormat="1" ht="15" customHeight="1">
      <c r="A93" s="41"/>
      <c r="B93" s="52" t="s">
        <v>71</v>
      </c>
      <c r="C93" s="42"/>
      <c r="D93" s="106"/>
      <c r="E93" s="106"/>
      <c r="F93" s="106"/>
      <c r="G93" s="106"/>
      <c r="H93" s="106"/>
      <c r="I93" s="106"/>
      <c r="J93" s="106"/>
      <c r="K93" s="106"/>
      <c r="L93" s="106"/>
      <c r="M93" s="106"/>
      <c r="N93" s="106"/>
      <c r="O93" s="106"/>
      <c r="P93" s="45" t="s">
        <v>72</v>
      </c>
      <c r="Q93" s="45">
        <v>22</v>
      </c>
      <c r="R93" s="45">
        <v>22</v>
      </c>
      <c r="S93" s="53">
        <f>SUM(R93/Q93)*100</f>
        <v>100</v>
      </c>
      <c r="T93" s="4"/>
    </row>
    <row r="94" spans="1:20" s="2" customFormat="1" ht="22.5" customHeight="1">
      <c r="A94" s="41"/>
      <c r="B94" s="52"/>
      <c r="C94" s="42"/>
      <c r="D94" s="106"/>
      <c r="E94" s="106"/>
      <c r="F94" s="106"/>
      <c r="G94" s="106"/>
      <c r="H94" s="106"/>
      <c r="I94" s="106"/>
      <c r="J94" s="106"/>
      <c r="K94" s="106"/>
      <c r="L94" s="106"/>
      <c r="M94" s="106"/>
      <c r="N94" s="106"/>
      <c r="O94" s="106"/>
      <c r="P94" s="45"/>
      <c r="Q94" s="45"/>
      <c r="R94" s="45"/>
      <c r="S94" s="53"/>
      <c r="T94" s="4"/>
    </row>
    <row r="95" spans="1:20" s="2" customFormat="1" ht="78.75">
      <c r="A95" s="33"/>
      <c r="B95" s="32" t="s">
        <v>73</v>
      </c>
      <c r="C95" s="34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36" t="s">
        <v>74</v>
      </c>
      <c r="Q95" s="36">
        <v>22</v>
      </c>
      <c r="R95" s="36">
        <v>22.2</v>
      </c>
      <c r="S95" s="37">
        <f>SUM(R95/Q95)*100</f>
        <v>100.9090909090909</v>
      </c>
      <c r="T95" s="4"/>
    </row>
    <row r="96" spans="1:20" s="2" customFormat="1" ht="31.5">
      <c r="A96" s="33"/>
      <c r="B96" s="32" t="s">
        <v>75</v>
      </c>
      <c r="C96" s="34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36"/>
      <c r="Q96" s="36"/>
      <c r="R96" s="36"/>
      <c r="S96" s="36"/>
      <c r="T96" s="4"/>
    </row>
    <row r="97" spans="1:19" s="3" customFormat="1" ht="78.75">
      <c r="A97" s="9">
        <v>5</v>
      </c>
      <c r="B97" s="29" t="s">
        <v>2</v>
      </c>
      <c r="C97" s="38" t="s">
        <v>286</v>
      </c>
      <c r="D97" s="54">
        <f>SUM(D98:D103)</f>
        <v>0</v>
      </c>
      <c r="E97" s="54">
        <f>SUM(E98:E103)</f>
        <v>0</v>
      </c>
      <c r="F97" s="54">
        <f>SUM(F98:F103)</f>
        <v>0</v>
      </c>
      <c r="G97" s="54">
        <f aca="true" t="shared" si="5" ref="G97:O97">SUM(G98:G103)</f>
        <v>0</v>
      </c>
      <c r="H97" s="54">
        <f t="shared" si="5"/>
        <v>0</v>
      </c>
      <c r="I97" s="54">
        <f t="shared" si="5"/>
        <v>0</v>
      </c>
      <c r="J97" s="54">
        <f t="shared" si="5"/>
        <v>0</v>
      </c>
      <c r="K97" s="54">
        <f t="shared" si="5"/>
        <v>0</v>
      </c>
      <c r="L97" s="54">
        <f t="shared" si="5"/>
        <v>0</v>
      </c>
      <c r="M97" s="54">
        <f t="shared" si="5"/>
        <v>0</v>
      </c>
      <c r="N97" s="54">
        <v>100</v>
      </c>
      <c r="O97" s="54">
        <v>100</v>
      </c>
      <c r="P97" s="39"/>
      <c r="Q97" s="39"/>
      <c r="R97" s="39"/>
      <c r="S97" s="39"/>
    </row>
    <row r="98" spans="1:20" s="2" customFormat="1" ht="45" customHeight="1">
      <c r="A98" s="33"/>
      <c r="B98" s="32" t="s">
        <v>76</v>
      </c>
      <c r="C98" s="34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36" t="s">
        <v>77</v>
      </c>
      <c r="Q98" s="36">
        <v>0</v>
      </c>
      <c r="R98" s="36">
        <v>0</v>
      </c>
      <c r="S98" s="36">
        <v>100</v>
      </c>
      <c r="T98" s="4"/>
    </row>
    <row r="99" spans="1:20" s="2" customFormat="1" ht="79.5" customHeight="1">
      <c r="A99" s="33"/>
      <c r="B99" s="32" t="s">
        <v>78</v>
      </c>
      <c r="C99" s="34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36" t="s">
        <v>79</v>
      </c>
      <c r="Q99" s="36">
        <v>85</v>
      </c>
      <c r="R99" s="36">
        <v>85</v>
      </c>
      <c r="S99" s="36">
        <v>100</v>
      </c>
      <c r="T99" s="4"/>
    </row>
    <row r="100" spans="1:20" s="2" customFormat="1" ht="57.75" customHeight="1">
      <c r="A100" s="33"/>
      <c r="B100" s="32" t="s">
        <v>80</v>
      </c>
      <c r="C100" s="34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36" t="s">
        <v>81</v>
      </c>
      <c r="Q100" s="36">
        <v>35</v>
      </c>
      <c r="R100" s="36">
        <v>40</v>
      </c>
      <c r="S100" s="36">
        <v>114</v>
      </c>
      <c r="T100" s="4"/>
    </row>
    <row r="101" spans="1:20" s="2" customFormat="1" ht="93.75" customHeight="1">
      <c r="A101" s="33"/>
      <c r="B101" s="32" t="s">
        <v>82</v>
      </c>
      <c r="C101" s="34"/>
      <c r="D101" s="107">
        <f>SUM(J101)</f>
        <v>0</v>
      </c>
      <c r="E101" s="107">
        <f>SUM(K101)</f>
        <v>0</v>
      </c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36" t="s">
        <v>83</v>
      </c>
      <c r="Q101" s="36">
        <v>45</v>
      </c>
      <c r="R101" s="36">
        <v>50</v>
      </c>
      <c r="S101" s="36">
        <v>111</v>
      </c>
      <c r="T101" s="4"/>
    </row>
    <row r="102" spans="1:20" s="2" customFormat="1" ht="15">
      <c r="A102" s="41"/>
      <c r="B102" s="52" t="s">
        <v>84</v>
      </c>
      <c r="C102" s="42"/>
      <c r="D102" s="106"/>
      <c r="E102" s="106"/>
      <c r="F102" s="106"/>
      <c r="G102" s="106"/>
      <c r="H102" s="106"/>
      <c r="I102" s="106"/>
      <c r="J102" s="106"/>
      <c r="K102" s="106"/>
      <c r="L102" s="106"/>
      <c r="M102" s="106"/>
      <c r="N102" s="106"/>
      <c r="O102" s="106"/>
      <c r="P102" s="45" t="s">
        <v>85</v>
      </c>
      <c r="Q102" s="45">
        <v>600</v>
      </c>
      <c r="R102" s="45">
        <v>700</v>
      </c>
      <c r="S102" s="45">
        <v>117</v>
      </c>
      <c r="T102" s="4"/>
    </row>
    <row r="103" spans="1:20" s="2" customFormat="1" ht="53.25" customHeight="1">
      <c r="A103" s="41"/>
      <c r="B103" s="52"/>
      <c r="C103" s="42"/>
      <c r="D103" s="106"/>
      <c r="E103" s="106"/>
      <c r="F103" s="106"/>
      <c r="G103" s="106"/>
      <c r="H103" s="106"/>
      <c r="I103" s="106"/>
      <c r="J103" s="106"/>
      <c r="K103" s="106"/>
      <c r="L103" s="106"/>
      <c r="M103" s="106"/>
      <c r="N103" s="106"/>
      <c r="O103" s="106"/>
      <c r="P103" s="45"/>
      <c r="Q103" s="45"/>
      <c r="R103" s="45"/>
      <c r="S103" s="45"/>
      <c r="T103" s="4"/>
    </row>
    <row r="104" spans="1:19" s="3" customFormat="1" ht="78.75">
      <c r="A104" s="41">
        <v>6</v>
      </c>
      <c r="B104" s="29" t="s">
        <v>262</v>
      </c>
      <c r="C104" s="42" t="s">
        <v>156</v>
      </c>
      <c r="D104" s="54">
        <f>SUM(F104+H104+J104+L104)</f>
        <v>10</v>
      </c>
      <c r="E104" s="54">
        <f>SUM(G104+I104+K104+M104)</f>
        <v>10</v>
      </c>
      <c r="F104" s="54">
        <f>SUM(F107)</f>
        <v>0</v>
      </c>
      <c r="G104" s="54">
        <f aca="true" t="shared" si="6" ref="G104:M104">SUM(G107)</f>
        <v>0</v>
      </c>
      <c r="H104" s="54">
        <f t="shared" si="6"/>
        <v>0</v>
      </c>
      <c r="I104" s="54">
        <f t="shared" si="6"/>
        <v>0</v>
      </c>
      <c r="J104" s="54">
        <f t="shared" si="6"/>
        <v>10</v>
      </c>
      <c r="K104" s="54">
        <f t="shared" si="6"/>
        <v>10</v>
      </c>
      <c r="L104" s="54">
        <f t="shared" si="6"/>
        <v>0</v>
      </c>
      <c r="M104" s="54">
        <f t="shared" si="6"/>
        <v>0</v>
      </c>
      <c r="N104" s="54">
        <v>100</v>
      </c>
      <c r="O104" s="54">
        <v>100</v>
      </c>
      <c r="P104" s="45"/>
      <c r="Q104" s="45"/>
      <c r="R104" s="45"/>
      <c r="S104" s="45"/>
    </row>
    <row r="105" spans="1:19" s="3" customFormat="1" ht="33" customHeight="1">
      <c r="A105" s="41"/>
      <c r="B105" s="40"/>
      <c r="C105" s="42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45"/>
      <c r="Q105" s="45"/>
      <c r="R105" s="45"/>
      <c r="S105" s="45"/>
    </row>
    <row r="106" spans="1:19" s="3" customFormat="1" ht="15.75">
      <c r="A106" s="41"/>
      <c r="B106" s="32"/>
      <c r="C106" s="42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45"/>
      <c r="Q106" s="45"/>
      <c r="R106" s="45"/>
      <c r="S106" s="45"/>
    </row>
    <row r="107" spans="1:20" s="2" customFormat="1" ht="126">
      <c r="A107" s="33"/>
      <c r="B107" s="32" t="s">
        <v>153</v>
      </c>
      <c r="C107" s="34"/>
      <c r="D107" s="107">
        <v>10</v>
      </c>
      <c r="E107" s="107">
        <v>0</v>
      </c>
      <c r="F107" s="107">
        <v>0</v>
      </c>
      <c r="G107" s="107">
        <v>0</v>
      </c>
      <c r="H107" s="107">
        <v>0</v>
      </c>
      <c r="I107" s="107">
        <v>0</v>
      </c>
      <c r="J107" s="107">
        <v>10</v>
      </c>
      <c r="K107" s="107">
        <v>10</v>
      </c>
      <c r="L107" s="107">
        <v>0</v>
      </c>
      <c r="M107" s="107">
        <v>0</v>
      </c>
      <c r="N107" s="107"/>
      <c r="O107" s="107"/>
      <c r="P107" s="55" t="s">
        <v>154</v>
      </c>
      <c r="Q107" s="33">
        <v>100.9</v>
      </c>
      <c r="R107" s="33">
        <v>98.8</v>
      </c>
      <c r="S107" s="37">
        <f>SUM(R107/Q107)*100</f>
        <v>97.91873141724479</v>
      </c>
      <c r="T107" s="4"/>
    </row>
    <row r="108" spans="1:20" s="2" customFormat="1" ht="58.5" customHeight="1">
      <c r="A108" s="33"/>
      <c r="B108" s="32"/>
      <c r="C108" s="34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36" t="s">
        <v>155</v>
      </c>
      <c r="Q108" s="36">
        <v>4.7</v>
      </c>
      <c r="R108" s="36">
        <v>3.8</v>
      </c>
      <c r="S108" s="37">
        <f>SUM(R108/Q108)*100</f>
        <v>80.85106382978722</v>
      </c>
      <c r="T108" s="4"/>
    </row>
    <row r="109" spans="1:20" s="2" customFormat="1" ht="72.75" customHeight="1">
      <c r="A109" s="33"/>
      <c r="B109" s="32"/>
      <c r="C109" s="34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36" t="s">
        <v>86</v>
      </c>
      <c r="Q109" s="36">
        <v>75</v>
      </c>
      <c r="R109" s="36">
        <v>100</v>
      </c>
      <c r="S109" s="37">
        <f>SUM(R109/Q109)*100</f>
        <v>133.33333333333331</v>
      </c>
      <c r="T109" s="4"/>
    </row>
    <row r="110" spans="1:20" s="2" customFormat="1" ht="96.75" customHeight="1">
      <c r="A110" s="33"/>
      <c r="B110" s="32"/>
      <c r="C110" s="34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36" t="s">
        <v>87</v>
      </c>
      <c r="Q110" s="36">
        <v>82.1</v>
      </c>
      <c r="R110" s="36">
        <v>83.2</v>
      </c>
      <c r="S110" s="37">
        <f>SUM(R110/Q110)*100</f>
        <v>101.33982947624848</v>
      </c>
      <c r="T110" s="4"/>
    </row>
    <row r="111" spans="1:20" s="2" customFormat="1" ht="70.5" customHeight="1">
      <c r="A111" s="33"/>
      <c r="B111" s="32"/>
      <c r="C111" s="34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36" t="s">
        <v>88</v>
      </c>
      <c r="Q111" s="36">
        <v>100</v>
      </c>
      <c r="R111" s="36">
        <v>100</v>
      </c>
      <c r="S111" s="37">
        <f>SUM(R111/Q111)*100</f>
        <v>100</v>
      </c>
      <c r="T111" s="4"/>
    </row>
    <row r="112" spans="1:19" s="3" customFormat="1" ht="31.5">
      <c r="A112" s="9">
        <v>7</v>
      </c>
      <c r="B112" s="29" t="s">
        <v>3</v>
      </c>
      <c r="C112" s="38" t="s">
        <v>156</v>
      </c>
      <c r="D112" s="54">
        <f>SUM(F112+H112+J112+L112)</f>
        <v>93889.76699999999</v>
      </c>
      <c r="E112" s="54">
        <f>SUM(G112+I112+K112+M112)</f>
        <v>89251.662</v>
      </c>
      <c r="F112" s="54">
        <v>393.852</v>
      </c>
      <c r="G112" s="54">
        <f>G123</f>
        <v>0</v>
      </c>
      <c r="H112" s="54">
        <v>75822.44</v>
      </c>
      <c r="I112" s="54">
        <v>73642.542</v>
      </c>
      <c r="J112" s="54">
        <v>17673.475</v>
      </c>
      <c r="K112" s="54">
        <v>15609.12</v>
      </c>
      <c r="L112" s="54">
        <f>L113+L123</f>
        <v>0</v>
      </c>
      <c r="M112" s="54">
        <f>M113+M123</f>
        <v>0</v>
      </c>
      <c r="N112" s="54">
        <v>100</v>
      </c>
      <c r="O112" s="54">
        <f>E112/D112*100</f>
        <v>95.0600527105366</v>
      </c>
      <c r="P112" s="39"/>
      <c r="Q112" s="56"/>
      <c r="R112" s="56"/>
      <c r="S112" s="9">
        <v>8</v>
      </c>
    </row>
    <row r="113" spans="1:19" s="3" customFormat="1" ht="63">
      <c r="A113" s="33"/>
      <c r="B113" s="32" t="s">
        <v>157</v>
      </c>
      <c r="C113" s="34"/>
      <c r="D113" s="107">
        <f>SUM(F113+H113+J113+L113)</f>
        <v>89041.03533</v>
      </c>
      <c r="E113" s="107">
        <f>SUM(G113+I113+K113+M113)</f>
        <v>85788.10304</v>
      </c>
      <c r="F113" s="107">
        <v>0</v>
      </c>
      <c r="G113" s="107">
        <v>0</v>
      </c>
      <c r="H113" s="107">
        <v>75814.4</v>
      </c>
      <c r="I113" s="107">
        <v>73642.54251</v>
      </c>
      <c r="J113" s="107">
        <v>13226.63533</v>
      </c>
      <c r="K113" s="107">
        <v>12145.56053</v>
      </c>
      <c r="L113" s="107">
        <v>0</v>
      </c>
      <c r="M113" s="107">
        <v>0</v>
      </c>
      <c r="N113" s="107"/>
      <c r="O113" s="107"/>
      <c r="P113" s="55" t="s">
        <v>158</v>
      </c>
      <c r="Q113" s="33">
        <v>34.8</v>
      </c>
      <c r="R113" s="33">
        <v>159.4</v>
      </c>
      <c r="S113" s="35">
        <f>SUM(R113/Q113)*100</f>
        <v>458.0459770114943</v>
      </c>
    </row>
    <row r="114" spans="1:19" s="3" customFormat="1" ht="31.5">
      <c r="A114" s="33"/>
      <c r="B114" s="32"/>
      <c r="C114" s="34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55" t="s">
        <v>159</v>
      </c>
      <c r="Q114" s="33">
        <v>125</v>
      </c>
      <c r="R114" s="33">
        <v>152.7</v>
      </c>
      <c r="S114" s="35">
        <f aca="true" t="shared" si="7" ref="S114:S130">SUM(R114/Q114)*100</f>
        <v>122.16</v>
      </c>
    </row>
    <row r="115" spans="1:19" s="3" customFormat="1" ht="110.25">
      <c r="A115" s="33"/>
      <c r="B115" s="32"/>
      <c r="C115" s="34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55" t="s">
        <v>160</v>
      </c>
      <c r="Q115" s="33">
        <v>6</v>
      </c>
      <c r="R115" s="33">
        <v>6</v>
      </c>
      <c r="S115" s="35">
        <f t="shared" si="7"/>
        <v>100</v>
      </c>
    </row>
    <row r="116" spans="1:19" s="3" customFormat="1" ht="31.5">
      <c r="A116" s="33"/>
      <c r="B116" s="32"/>
      <c r="C116" s="34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55" t="s">
        <v>161</v>
      </c>
      <c r="Q116" s="33">
        <v>80</v>
      </c>
      <c r="R116" s="33">
        <v>198</v>
      </c>
      <c r="S116" s="35">
        <f t="shared" si="7"/>
        <v>247.5</v>
      </c>
    </row>
    <row r="117" spans="1:19" s="3" customFormat="1" ht="31.5">
      <c r="A117" s="33"/>
      <c r="B117" s="32"/>
      <c r="C117" s="34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55" t="s">
        <v>162</v>
      </c>
      <c r="Q117" s="33">
        <v>37.3</v>
      </c>
      <c r="R117" s="33">
        <v>36.8</v>
      </c>
      <c r="S117" s="35">
        <f t="shared" si="7"/>
        <v>98.65951742627345</v>
      </c>
    </row>
    <row r="118" spans="1:19" s="3" customFormat="1" ht="78.75">
      <c r="A118" s="33"/>
      <c r="B118" s="32"/>
      <c r="C118" s="34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55" t="s">
        <v>163</v>
      </c>
      <c r="Q118" s="33">
        <v>220.2</v>
      </c>
      <c r="R118" s="33">
        <v>193.62</v>
      </c>
      <c r="S118" s="35">
        <f t="shared" si="7"/>
        <v>87.9291553133515</v>
      </c>
    </row>
    <row r="119" spans="1:19" s="3" customFormat="1" ht="173.25">
      <c r="A119" s="33"/>
      <c r="B119" s="32"/>
      <c r="C119" s="34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55" t="s">
        <v>164</v>
      </c>
      <c r="Q119" s="33">
        <v>21.7</v>
      </c>
      <c r="R119" s="33">
        <v>21.7</v>
      </c>
      <c r="S119" s="35">
        <f t="shared" si="7"/>
        <v>100</v>
      </c>
    </row>
    <row r="120" spans="1:19" s="3" customFormat="1" ht="78.75">
      <c r="A120" s="33"/>
      <c r="B120" s="32"/>
      <c r="C120" s="34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55" t="s">
        <v>165</v>
      </c>
      <c r="Q120" s="33">
        <v>26554</v>
      </c>
      <c r="R120" s="33">
        <v>151109</v>
      </c>
      <c r="S120" s="35">
        <f t="shared" si="7"/>
        <v>569.0630413497024</v>
      </c>
    </row>
    <row r="121" spans="1:19" s="3" customFormat="1" ht="78.75">
      <c r="A121" s="33"/>
      <c r="B121" s="32"/>
      <c r="C121" s="34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55" t="s">
        <v>166</v>
      </c>
      <c r="Q121" s="33">
        <v>2706</v>
      </c>
      <c r="R121" s="33">
        <v>2927</v>
      </c>
      <c r="S121" s="35">
        <f t="shared" si="7"/>
        <v>108.16703621581671</v>
      </c>
    </row>
    <row r="122" spans="1:19" s="3" customFormat="1" ht="94.5">
      <c r="A122" s="33"/>
      <c r="B122" s="32"/>
      <c r="C122" s="34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55" t="s">
        <v>167</v>
      </c>
      <c r="Q122" s="33">
        <v>102.8</v>
      </c>
      <c r="R122" s="33">
        <v>111.7</v>
      </c>
      <c r="S122" s="35">
        <f t="shared" si="7"/>
        <v>108.65758754863815</v>
      </c>
    </row>
    <row r="123" spans="1:19" s="3" customFormat="1" ht="110.25">
      <c r="A123" s="36"/>
      <c r="B123" s="32" t="s">
        <v>127</v>
      </c>
      <c r="C123" s="34"/>
      <c r="D123" s="107">
        <f>D125+D126+D127+D128+D129+D130</f>
        <v>4848.73232</v>
      </c>
      <c r="E123" s="107">
        <f aca="true" t="shared" si="8" ref="E123:M123">E125+E126+E127+E128+E129+E130</f>
        <v>3463.56278</v>
      </c>
      <c r="F123" s="107">
        <f t="shared" si="8"/>
        <v>393.85216</v>
      </c>
      <c r="G123" s="107">
        <f t="shared" si="8"/>
        <v>0</v>
      </c>
      <c r="H123" s="107">
        <f t="shared" si="8"/>
        <v>8.0403</v>
      </c>
      <c r="I123" s="107">
        <f t="shared" si="8"/>
        <v>0</v>
      </c>
      <c r="J123" s="107">
        <f t="shared" si="8"/>
        <v>4446.83986</v>
      </c>
      <c r="K123" s="107">
        <f t="shared" si="8"/>
        <v>3463.56278</v>
      </c>
      <c r="L123" s="107">
        <f t="shared" si="8"/>
        <v>0</v>
      </c>
      <c r="M123" s="107">
        <f t="shared" si="8"/>
        <v>0</v>
      </c>
      <c r="N123" s="107"/>
      <c r="O123" s="107"/>
      <c r="P123" s="36"/>
      <c r="Q123" s="55"/>
      <c r="R123" s="55"/>
      <c r="S123" s="36"/>
    </row>
    <row r="124" spans="1:19" s="3" customFormat="1" ht="94.5">
      <c r="A124" s="33"/>
      <c r="B124" s="32" t="s">
        <v>168</v>
      </c>
      <c r="C124" s="34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36" t="s">
        <v>129</v>
      </c>
      <c r="Q124" s="34">
        <v>5</v>
      </c>
      <c r="R124" s="34">
        <v>5</v>
      </c>
      <c r="S124" s="35">
        <f t="shared" si="7"/>
        <v>100</v>
      </c>
    </row>
    <row r="125" spans="1:19" s="3" customFormat="1" ht="362.25">
      <c r="A125" s="33"/>
      <c r="B125" s="32" t="s">
        <v>175</v>
      </c>
      <c r="C125" s="34"/>
      <c r="D125" s="107">
        <f aca="true" t="shared" si="9" ref="D125:E130">SUM(F125+H125+J125+L125)</f>
        <v>1800</v>
      </c>
      <c r="E125" s="107">
        <f t="shared" si="9"/>
        <v>1763.56278</v>
      </c>
      <c r="F125" s="107">
        <v>0</v>
      </c>
      <c r="G125" s="107">
        <v>0</v>
      </c>
      <c r="H125" s="107">
        <v>0</v>
      </c>
      <c r="I125" s="107">
        <v>0</v>
      </c>
      <c r="J125" s="107">
        <v>1800</v>
      </c>
      <c r="K125" s="107">
        <v>1763.56278</v>
      </c>
      <c r="L125" s="107">
        <v>0</v>
      </c>
      <c r="M125" s="107">
        <v>0</v>
      </c>
      <c r="N125" s="107"/>
      <c r="O125" s="107"/>
      <c r="P125" s="36" t="s">
        <v>128</v>
      </c>
      <c r="Q125" s="57">
        <v>7</v>
      </c>
      <c r="R125" s="57">
        <v>7</v>
      </c>
      <c r="S125" s="35">
        <f t="shared" si="7"/>
        <v>100</v>
      </c>
    </row>
    <row r="126" spans="1:19" s="3" customFormat="1" ht="409.5">
      <c r="A126" s="33"/>
      <c r="B126" s="32" t="s">
        <v>176</v>
      </c>
      <c r="C126" s="34"/>
      <c r="D126" s="107">
        <f t="shared" si="9"/>
        <v>946.67572</v>
      </c>
      <c r="E126" s="107">
        <f t="shared" si="9"/>
        <v>0</v>
      </c>
      <c r="F126" s="107">
        <v>0</v>
      </c>
      <c r="G126" s="107">
        <v>0</v>
      </c>
      <c r="H126" s="107">
        <v>0</v>
      </c>
      <c r="I126" s="107">
        <v>0</v>
      </c>
      <c r="J126" s="107">
        <v>946.67572</v>
      </c>
      <c r="K126" s="107">
        <v>0</v>
      </c>
      <c r="L126" s="107">
        <v>0</v>
      </c>
      <c r="M126" s="107">
        <v>0</v>
      </c>
      <c r="N126" s="107"/>
      <c r="O126" s="107"/>
      <c r="P126" s="58"/>
      <c r="Q126" s="57"/>
      <c r="R126" s="57"/>
      <c r="S126" s="35"/>
    </row>
    <row r="127" spans="1:19" s="3" customFormat="1" ht="236.25">
      <c r="A127" s="33"/>
      <c r="B127" s="32" t="s">
        <v>177</v>
      </c>
      <c r="C127" s="34"/>
      <c r="D127" s="107">
        <f t="shared" si="9"/>
        <v>1000</v>
      </c>
      <c r="E127" s="107">
        <f t="shared" si="9"/>
        <v>1000</v>
      </c>
      <c r="F127" s="107">
        <v>0</v>
      </c>
      <c r="G127" s="107">
        <v>0</v>
      </c>
      <c r="H127" s="107">
        <v>0</v>
      </c>
      <c r="I127" s="107">
        <v>0</v>
      </c>
      <c r="J127" s="107">
        <v>1000</v>
      </c>
      <c r="K127" s="107">
        <v>1000</v>
      </c>
      <c r="L127" s="107">
        <v>0</v>
      </c>
      <c r="M127" s="107">
        <v>0</v>
      </c>
      <c r="N127" s="107"/>
      <c r="O127" s="107"/>
      <c r="P127" s="36"/>
      <c r="Q127" s="57"/>
      <c r="R127" s="57"/>
      <c r="S127" s="35"/>
    </row>
    <row r="128" spans="1:19" s="3" customFormat="1" ht="157.5">
      <c r="A128" s="33"/>
      <c r="B128" s="32" t="s">
        <v>178</v>
      </c>
      <c r="C128" s="34"/>
      <c r="D128" s="107">
        <f t="shared" si="9"/>
        <v>500</v>
      </c>
      <c r="E128" s="107">
        <f t="shared" si="9"/>
        <v>500</v>
      </c>
      <c r="F128" s="107">
        <v>0</v>
      </c>
      <c r="G128" s="107">
        <v>0</v>
      </c>
      <c r="H128" s="107">
        <v>0</v>
      </c>
      <c r="I128" s="107">
        <v>0</v>
      </c>
      <c r="J128" s="107">
        <v>500</v>
      </c>
      <c r="K128" s="107">
        <v>500</v>
      </c>
      <c r="L128" s="107">
        <v>0</v>
      </c>
      <c r="M128" s="107">
        <v>0</v>
      </c>
      <c r="N128" s="107">
        <v>100</v>
      </c>
      <c r="O128" s="107">
        <f aca="true" t="shared" si="10" ref="O125:O130">E128/D128*100</f>
        <v>100</v>
      </c>
      <c r="P128" s="36"/>
      <c r="Q128" s="57"/>
      <c r="R128" s="57"/>
      <c r="S128" s="35"/>
    </row>
    <row r="129" spans="1:19" s="3" customFormat="1" ht="189">
      <c r="A129" s="33"/>
      <c r="B129" s="32" t="s">
        <v>179</v>
      </c>
      <c r="C129" s="34"/>
      <c r="D129" s="107">
        <f t="shared" si="9"/>
        <v>200</v>
      </c>
      <c r="E129" s="107">
        <f t="shared" si="9"/>
        <v>200</v>
      </c>
      <c r="F129" s="107">
        <v>0</v>
      </c>
      <c r="G129" s="107">
        <v>0</v>
      </c>
      <c r="H129" s="107">
        <v>0</v>
      </c>
      <c r="I129" s="107">
        <v>0</v>
      </c>
      <c r="J129" s="107">
        <v>200</v>
      </c>
      <c r="K129" s="107">
        <v>200</v>
      </c>
      <c r="L129" s="107">
        <v>0</v>
      </c>
      <c r="M129" s="107">
        <v>0</v>
      </c>
      <c r="N129" s="107"/>
      <c r="O129" s="107"/>
      <c r="P129" s="36"/>
      <c r="Q129" s="57"/>
      <c r="R129" s="57"/>
      <c r="S129" s="35"/>
    </row>
    <row r="130" spans="1:19" s="3" customFormat="1" ht="220.5">
      <c r="A130" s="33"/>
      <c r="B130" s="32" t="s">
        <v>169</v>
      </c>
      <c r="C130" s="34"/>
      <c r="D130" s="107">
        <f t="shared" si="9"/>
        <v>402.0566</v>
      </c>
      <c r="E130" s="107">
        <f t="shared" si="9"/>
        <v>0</v>
      </c>
      <c r="F130" s="107">
        <v>393.85216</v>
      </c>
      <c r="G130" s="107">
        <v>0</v>
      </c>
      <c r="H130" s="107">
        <v>8.0403</v>
      </c>
      <c r="I130" s="107">
        <v>0</v>
      </c>
      <c r="J130" s="107">
        <v>0.16414</v>
      </c>
      <c r="K130" s="107">
        <v>0</v>
      </c>
      <c r="L130" s="107">
        <v>0</v>
      </c>
      <c r="M130" s="107">
        <v>0</v>
      </c>
      <c r="N130" s="107"/>
      <c r="O130" s="107"/>
      <c r="P130" s="36" t="s">
        <v>170</v>
      </c>
      <c r="Q130" s="34">
        <v>1</v>
      </c>
      <c r="R130" s="34">
        <v>0</v>
      </c>
      <c r="S130" s="35">
        <f t="shared" si="7"/>
        <v>0</v>
      </c>
    </row>
    <row r="131" spans="1:19" s="3" customFormat="1" ht="51" customHeight="1">
      <c r="A131" s="36"/>
      <c r="B131" s="32" t="s">
        <v>171</v>
      </c>
      <c r="C131" s="36"/>
      <c r="D131" s="107">
        <f aca="true" t="shared" si="11" ref="D131:E133">SUM(F131+H131+J131+L131)</f>
        <v>0</v>
      </c>
      <c r="E131" s="107">
        <f t="shared" si="11"/>
        <v>0</v>
      </c>
      <c r="F131" s="107"/>
      <c r="G131" s="107"/>
      <c r="H131" s="107">
        <v>0</v>
      </c>
      <c r="I131" s="107">
        <v>0</v>
      </c>
      <c r="J131" s="107"/>
      <c r="K131" s="107"/>
      <c r="L131" s="107"/>
      <c r="M131" s="107"/>
      <c r="N131" s="107"/>
      <c r="O131" s="107"/>
      <c r="P131" s="36" t="s">
        <v>172</v>
      </c>
      <c r="Q131" s="33">
        <v>102.2</v>
      </c>
      <c r="R131" s="33">
        <v>104</v>
      </c>
      <c r="S131" s="35">
        <f>SUM(R131/Q131)*100</f>
        <v>101.76125244618395</v>
      </c>
    </row>
    <row r="132" spans="1:19" s="3" customFormat="1" ht="94.5">
      <c r="A132" s="36"/>
      <c r="B132" s="59"/>
      <c r="C132" s="36"/>
      <c r="D132" s="107">
        <f t="shared" si="11"/>
        <v>0</v>
      </c>
      <c r="E132" s="107">
        <f t="shared" si="11"/>
        <v>0</v>
      </c>
      <c r="F132" s="107"/>
      <c r="G132" s="107"/>
      <c r="H132" s="107">
        <v>0</v>
      </c>
      <c r="I132" s="107">
        <v>0</v>
      </c>
      <c r="J132" s="107"/>
      <c r="K132" s="107"/>
      <c r="L132" s="107"/>
      <c r="M132" s="107"/>
      <c r="N132" s="107"/>
      <c r="O132" s="107"/>
      <c r="P132" s="36" t="s">
        <v>173</v>
      </c>
      <c r="Q132" s="33">
        <v>618.9</v>
      </c>
      <c r="R132" s="33">
        <v>633.3</v>
      </c>
      <c r="S132" s="35">
        <f>SUM(R132/Q132)*100</f>
        <v>102.32670867668443</v>
      </c>
    </row>
    <row r="133" spans="1:19" s="3" customFormat="1" ht="126">
      <c r="A133" s="36"/>
      <c r="B133" s="60"/>
      <c r="C133" s="36"/>
      <c r="D133" s="107">
        <f t="shared" si="11"/>
        <v>0</v>
      </c>
      <c r="E133" s="107">
        <f t="shared" si="11"/>
        <v>0</v>
      </c>
      <c r="F133" s="107"/>
      <c r="G133" s="107"/>
      <c r="H133" s="107">
        <v>0</v>
      </c>
      <c r="I133" s="107">
        <v>0</v>
      </c>
      <c r="J133" s="107"/>
      <c r="K133" s="107"/>
      <c r="L133" s="107"/>
      <c r="M133" s="107"/>
      <c r="N133" s="107"/>
      <c r="O133" s="107"/>
      <c r="P133" s="36" t="s">
        <v>174</v>
      </c>
      <c r="Q133" s="33">
        <v>1124</v>
      </c>
      <c r="R133" s="33">
        <v>1130</v>
      </c>
      <c r="S133" s="35">
        <f>SUM(R133/Q133)*100</f>
        <v>100.53380782918148</v>
      </c>
    </row>
    <row r="134" spans="1:20" s="2" customFormat="1" ht="50.25" customHeight="1">
      <c r="A134" s="39">
        <v>8</v>
      </c>
      <c r="B134" s="47" t="s">
        <v>261</v>
      </c>
      <c r="C134" s="38" t="s">
        <v>138</v>
      </c>
      <c r="D134" s="54">
        <v>9.8</v>
      </c>
      <c r="E134" s="54">
        <v>9.8</v>
      </c>
      <c r="F134" s="54">
        <v>0</v>
      </c>
      <c r="G134" s="54">
        <v>0</v>
      </c>
      <c r="H134" s="54">
        <v>0</v>
      </c>
      <c r="I134" s="54">
        <v>0</v>
      </c>
      <c r="J134" s="54">
        <v>9.8</v>
      </c>
      <c r="K134" s="54">
        <v>9.8</v>
      </c>
      <c r="L134" s="54">
        <v>0</v>
      </c>
      <c r="M134" s="54">
        <v>0</v>
      </c>
      <c r="N134" s="54">
        <v>100</v>
      </c>
      <c r="O134" s="54">
        <v>100</v>
      </c>
      <c r="P134" s="36" t="s">
        <v>89</v>
      </c>
      <c r="Q134" s="36">
        <v>82.1</v>
      </c>
      <c r="R134" s="36">
        <v>99.9</v>
      </c>
      <c r="S134" s="61">
        <v>121.7</v>
      </c>
      <c r="T134" s="4"/>
    </row>
    <row r="135" spans="1:20" s="2" customFormat="1" ht="47.25">
      <c r="A135" s="39"/>
      <c r="B135" s="47"/>
      <c r="C135" s="38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36" t="s">
        <v>90</v>
      </c>
      <c r="Q135" s="36">
        <v>100.2</v>
      </c>
      <c r="R135" s="36">
        <v>101.2</v>
      </c>
      <c r="S135" s="61">
        <v>101</v>
      </c>
      <c r="T135" s="4"/>
    </row>
    <row r="136" spans="1:20" s="2" customFormat="1" ht="51" customHeight="1">
      <c r="A136" s="36"/>
      <c r="B136" s="32"/>
      <c r="C136" s="34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36" t="s">
        <v>91</v>
      </c>
      <c r="Q136" s="36">
        <v>48.3</v>
      </c>
      <c r="R136" s="36">
        <v>98.7</v>
      </c>
      <c r="S136" s="61">
        <v>204.4</v>
      </c>
      <c r="T136" s="4"/>
    </row>
    <row r="137" spans="1:20" s="2" customFormat="1" ht="47.25">
      <c r="A137" s="36"/>
      <c r="B137" s="32"/>
      <c r="C137" s="34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36" t="s">
        <v>92</v>
      </c>
      <c r="Q137" s="36">
        <v>98.3</v>
      </c>
      <c r="R137" s="36">
        <v>87.5</v>
      </c>
      <c r="S137" s="61">
        <v>89</v>
      </c>
      <c r="T137" s="4"/>
    </row>
    <row r="138" spans="1:20" s="2" customFormat="1" ht="63">
      <c r="A138" s="36"/>
      <c r="B138" s="32"/>
      <c r="C138" s="34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36" t="s">
        <v>93</v>
      </c>
      <c r="Q138" s="36">
        <v>53.2</v>
      </c>
      <c r="R138" s="36">
        <v>275.9</v>
      </c>
      <c r="S138" s="61">
        <v>518.6</v>
      </c>
      <c r="T138" s="4"/>
    </row>
    <row r="139" spans="1:20" s="2" customFormat="1" ht="78.75">
      <c r="A139" s="36"/>
      <c r="B139" s="32"/>
      <c r="C139" s="34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36" t="s">
        <v>94</v>
      </c>
      <c r="Q139" s="36">
        <v>15</v>
      </c>
      <c r="R139" s="36">
        <v>20</v>
      </c>
      <c r="S139" s="61">
        <v>133.3</v>
      </c>
      <c r="T139" s="4"/>
    </row>
    <row r="140" spans="1:20" s="2" customFormat="1" ht="15.75" customHeight="1">
      <c r="A140" s="36"/>
      <c r="B140" s="32"/>
      <c r="C140" s="34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36" t="s">
        <v>95</v>
      </c>
      <c r="Q140" s="36">
        <v>28840</v>
      </c>
      <c r="R140" s="36">
        <v>34043</v>
      </c>
      <c r="S140" s="61">
        <v>118</v>
      </c>
      <c r="T140" s="4"/>
    </row>
    <row r="141" spans="1:20" s="2" customFormat="1" ht="252">
      <c r="A141" s="33"/>
      <c r="B141" s="55" t="s">
        <v>114</v>
      </c>
      <c r="C141" s="34"/>
      <c r="D141" s="107">
        <v>9.8</v>
      </c>
      <c r="E141" s="107">
        <v>9.8</v>
      </c>
      <c r="F141" s="107">
        <v>0</v>
      </c>
      <c r="G141" s="107">
        <v>0</v>
      </c>
      <c r="H141" s="107">
        <v>0</v>
      </c>
      <c r="I141" s="107">
        <v>0</v>
      </c>
      <c r="J141" s="107">
        <v>9.785</v>
      </c>
      <c r="K141" s="107">
        <v>9.785</v>
      </c>
      <c r="L141" s="107">
        <v>0</v>
      </c>
      <c r="M141" s="107">
        <v>0</v>
      </c>
      <c r="N141" s="107"/>
      <c r="O141" s="107"/>
      <c r="P141" s="36" t="s">
        <v>181</v>
      </c>
      <c r="Q141" s="36">
        <v>1900</v>
      </c>
      <c r="R141" s="36">
        <v>1902</v>
      </c>
      <c r="S141" s="36">
        <v>100.1</v>
      </c>
      <c r="T141" s="4"/>
    </row>
    <row r="142" spans="1:20" s="2" customFormat="1" ht="15" customHeight="1">
      <c r="A142" s="33"/>
      <c r="B142" s="52" t="s">
        <v>112</v>
      </c>
      <c r="C142" s="42"/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6">
        <v>0</v>
      </c>
      <c r="J142" s="106">
        <v>0</v>
      </c>
      <c r="K142" s="106">
        <v>0</v>
      </c>
      <c r="L142" s="106">
        <v>0</v>
      </c>
      <c r="M142" s="106">
        <v>0</v>
      </c>
      <c r="N142" s="106"/>
      <c r="O142" s="106"/>
      <c r="P142" s="36"/>
      <c r="Q142" s="36"/>
      <c r="R142" s="36"/>
      <c r="S142" s="36"/>
      <c r="T142" s="4"/>
    </row>
    <row r="143" spans="1:20" s="2" customFormat="1" ht="96.75" customHeight="1">
      <c r="A143" s="33"/>
      <c r="B143" s="52"/>
      <c r="C143" s="42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  <c r="N143" s="106"/>
      <c r="O143" s="106"/>
      <c r="P143" s="36"/>
      <c r="Q143" s="36"/>
      <c r="R143" s="36"/>
      <c r="S143" s="36"/>
      <c r="T143" s="4"/>
    </row>
    <row r="144" spans="1:20" s="2" customFormat="1" ht="63.75" customHeight="1">
      <c r="A144" s="41"/>
      <c r="B144" s="52" t="s">
        <v>285</v>
      </c>
      <c r="C144" s="42"/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6">
        <v>0</v>
      </c>
      <c r="J144" s="106">
        <v>0</v>
      </c>
      <c r="K144" s="106">
        <v>0</v>
      </c>
      <c r="L144" s="106">
        <v>0</v>
      </c>
      <c r="M144" s="106">
        <v>0</v>
      </c>
      <c r="N144" s="106"/>
      <c r="O144" s="106"/>
      <c r="P144" s="36" t="s">
        <v>96</v>
      </c>
      <c r="Q144" s="36">
        <v>0</v>
      </c>
      <c r="R144" s="36">
        <v>0</v>
      </c>
      <c r="S144" s="36">
        <v>0</v>
      </c>
      <c r="T144" s="4"/>
    </row>
    <row r="145" spans="1:20" s="2" customFormat="1" ht="80.25" customHeight="1">
      <c r="A145" s="41"/>
      <c r="B145" s="52"/>
      <c r="C145" s="42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  <c r="N145" s="106"/>
      <c r="O145" s="106"/>
      <c r="P145" s="36" t="s">
        <v>97</v>
      </c>
      <c r="Q145" s="36">
        <v>0</v>
      </c>
      <c r="R145" s="36">
        <v>0</v>
      </c>
      <c r="S145" s="36">
        <v>0</v>
      </c>
      <c r="T145" s="4"/>
    </row>
    <row r="146" spans="1:20" s="2" customFormat="1" ht="15.75" customHeight="1" hidden="1" thickBot="1">
      <c r="A146" s="41"/>
      <c r="B146" s="52"/>
      <c r="C146" s="42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  <c r="N146" s="106"/>
      <c r="O146" s="106"/>
      <c r="P146" s="36"/>
      <c r="Q146" s="36"/>
      <c r="R146" s="36"/>
      <c r="S146" s="36"/>
      <c r="T146" s="4"/>
    </row>
    <row r="147" spans="1:20" s="2" customFormat="1" ht="110.25">
      <c r="A147" s="33"/>
      <c r="B147" s="55" t="s">
        <v>115</v>
      </c>
      <c r="C147" s="34"/>
      <c r="D147" s="107">
        <v>0</v>
      </c>
      <c r="E147" s="107">
        <v>0</v>
      </c>
      <c r="F147" s="107">
        <v>0</v>
      </c>
      <c r="G147" s="107">
        <v>0</v>
      </c>
      <c r="H147" s="107">
        <v>0</v>
      </c>
      <c r="I147" s="107">
        <v>0</v>
      </c>
      <c r="J147" s="107">
        <v>0</v>
      </c>
      <c r="K147" s="107">
        <v>0</v>
      </c>
      <c r="L147" s="107">
        <v>0</v>
      </c>
      <c r="M147" s="107">
        <v>0</v>
      </c>
      <c r="N147" s="107"/>
      <c r="O147" s="107"/>
      <c r="P147" s="36"/>
      <c r="Q147" s="36"/>
      <c r="R147" s="36"/>
      <c r="S147" s="36"/>
      <c r="T147" s="4"/>
    </row>
    <row r="148" spans="1:20" s="2" customFormat="1" ht="189">
      <c r="A148" s="33"/>
      <c r="B148" s="32" t="s">
        <v>116</v>
      </c>
      <c r="C148" s="34"/>
      <c r="D148" s="107">
        <v>0</v>
      </c>
      <c r="E148" s="107">
        <v>0</v>
      </c>
      <c r="F148" s="107">
        <v>0</v>
      </c>
      <c r="G148" s="107">
        <v>0</v>
      </c>
      <c r="H148" s="107">
        <v>0</v>
      </c>
      <c r="I148" s="107">
        <v>0</v>
      </c>
      <c r="J148" s="107">
        <v>0</v>
      </c>
      <c r="K148" s="107">
        <v>0</v>
      </c>
      <c r="L148" s="107">
        <v>0</v>
      </c>
      <c r="M148" s="107">
        <v>0</v>
      </c>
      <c r="N148" s="107"/>
      <c r="O148" s="107"/>
      <c r="P148" s="36"/>
      <c r="Q148" s="36"/>
      <c r="R148" s="36"/>
      <c r="S148" s="36"/>
      <c r="T148" s="4"/>
    </row>
    <row r="149" spans="1:20" s="2" customFormat="1" ht="189">
      <c r="A149" s="9">
        <v>9</v>
      </c>
      <c r="B149" s="62" t="s">
        <v>260</v>
      </c>
      <c r="C149" s="38" t="s">
        <v>222</v>
      </c>
      <c r="D149" s="108">
        <f>SUM(F149+H149+J149+L149)</f>
        <v>63417.687</v>
      </c>
      <c r="E149" s="108">
        <f>SUM(G149+I149+K149+M149)</f>
        <v>49004.898</v>
      </c>
      <c r="F149" s="108">
        <f aca="true" t="shared" si="12" ref="E149:M149">SUM(F150:F159)</f>
        <v>0</v>
      </c>
      <c r="G149" s="108">
        <f t="shared" si="12"/>
        <v>0</v>
      </c>
      <c r="H149" s="108">
        <v>61566.793</v>
      </c>
      <c r="I149" s="108">
        <v>47154.004</v>
      </c>
      <c r="J149" s="108">
        <v>1850.894</v>
      </c>
      <c r="K149" s="108">
        <v>1850.894</v>
      </c>
      <c r="L149" s="108">
        <f t="shared" si="12"/>
        <v>0</v>
      </c>
      <c r="M149" s="108">
        <f t="shared" si="12"/>
        <v>0</v>
      </c>
      <c r="N149" s="54">
        <v>100</v>
      </c>
      <c r="O149" s="54">
        <f>E149/D149*100</f>
        <v>77.27323451579052</v>
      </c>
      <c r="P149" s="63" t="s">
        <v>118</v>
      </c>
      <c r="Q149" s="64">
        <v>29096.07</v>
      </c>
      <c r="R149" s="64">
        <v>29207.03</v>
      </c>
      <c r="S149" s="65">
        <f>R149/Q149*100</f>
        <v>100.38135734482354</v>
      </c>
      <c r="T149" s="4"/>
    </row>
    <row r="150" spans="1:20" s="2" customFormat="1" ht="15" customHeight="1">
      <c r="A150" s="36"/>
      <c r="B150" s="63" t="s">
        <v>223</v>
      </c>
      <c r="C150" s="63"/>
      <c r="D150" s="107">
        <v>57952.4</v>
      </c>
      <c r="E150" s="107">
        <v>43539.6</v>
      </c>
      <c r="F150" s="107"/>
      <c r="G150" s="107"/>
      <c r="H150" s="107">
        <v>57952.4</v>
      </c>
      <c r="I150" s="107">
        <v>43539.6</v>
      </c>
      <c r="J150" s="107"/>
      <c r="K150" s="107"/>
      <c r="L150" s="107"/>
      <c r="M150" s="109"/>
      <c r="N150" s="107"/>
      <c r="O150" s="107"/>
      <c r="P150" s="63" t="s">
        <v>119</v>
      </c>
      <c r="Q150" s="34">
        <v>1012.27</v>
      </c>
      <c r="R150" s="64">
        <f>Q150</f>
        <v>1012.27</v>
      </c>
      <c r="S150" s="65">
        <f aca="true" t="shared" si="13" ref="S150:S157">R150/Q150*100</f>
        <v>100</v>
      </c>
      <c r="T150" s="4"/>
    </row>
    <row r="151" spans="1:20" s="2" customFormat="1" ht="94.5">
      <c r="A151" s="33"/>
      <c r="B151" s="60" t="s">
        <v>224</v>
      </c>
      <c r="C151" s="63"/>
      <c r="D151" s="107"/>
      <c r="E151" s="107"/>
      <c r="F151" s="107"/>
      <c r="G151" s="107"/>
      <c r="H151" s="107"/>
      <c r="I151" s="107"/>
      <c r="J151" s="107"/>
      <c r="K151" s="107"/>
      <c r="L151" s="107"/>
      <c r="M151" s="109"/>
      <c r="N151" s="107"/>
      <c r="O151" s="107"/>
      <c r="P151" s="63" t="s">
        <v>120</v>
      </c>
      <c r="Q151" s="34">
        <v>53617.77</v>
      </c>
      <c r="R151" s="64">
        <v>53617.9</v>
      </c>
      <c r="S151" s="65">
        <f t="shared" si="13"/>
        <v>100.00024245693173</v>
      </c>
      <c r="T151" s="4"/>
    </row>
    <row r="152" spans="1:20" s="2" customFormat="1" ht="110.25">
      <c r="A152" s="33"/>
      <c r="B152" s="63" t="s">
        <v>225</v>
      </c>
      <c r="C152" s="63"/>
      <c r="D152" s="107">
        <v>3.1</v>
      </c>
      <c r="E152" s="107">
        <v>3.1</v>
      </c>
      <c r="F152" s="107"/>
      <c r="G152" s="107"/>
      <c r="H152" s="107"/>
      <c r="I152" s="107"/>
      <c r="J152" s="107">
        <v>3.1</v>
      </c>
      <c r="K152" s="107">
        <v>3.1</v>
      </c>
      <c r="L152" s="107"/>
      <c r="M152" s="109"/>
      <c r="N152" s="107"/>
      <c r="O152" s="107"/>
      <c r="P152" s="63" t="s">
        <v>121</v>
      </c>
      <c r="Q152" s="34">
        <v>1881.8</v>
      </c>
      <c r="R152" s="66">
        <v>1890</v>
      </c>
      <c r="S152" s="65">
        <f t="shared" si="13"/>
        <v>100.43575300244447</v>
      </c>
      <c r="T152" s="4"/>
    </row>
    <row r="153" spans="1:20" s="2" customFormat="1" ht="94.5">
      <c r="A153" s="33"/>
      <c r="B153" s="63" t="s">
        <v>226</v>
      </c>
      <c r="C153" s="63"/>
      <c r="D153" s="107">
        <v>1743.8</v>
      </c>
      <c r="E153" s="107">
        <v>1743.8</v>
      </c>
      <c r="F153" s="107"/>
      <c r="G153" s="107"/>
      <c r="H153" s="107"/>
      <c r="I153" s="107"/>
      <c r="J153" s="107">
        <v>1743.8</v>
      </c>
      <c r="K153" s="107">
        <v>1743.8</v>
      </c>
      <c r="L153" s="107"/>
      <c r="M153" s="109"/>
      <c r="N153" s="107"/>
      <c r="O153" s="107"/>
      <c r="P153" s="63" t="s">
        <v>100</v>
      </c>
      <c r="Q153" s="34">
        <v>55.51</v>
      </c>
      <c r="R153" s="66">
        <v>53.77</v>
      </c>
      <c r="S153" s="65">
        <f t="shared" si="13"/>
        <v>96.8654296523149</v>
      </c>
      <c r="T153" s="4"/>
    </row>
    <row r="154" spans="1:20" s="2" customFormat="1" ht="94.5">
      <c r="A154" s="36"/>
      <c r="B154" s="63" t="s">
        <v>227</v>
      </c>
      <c r="C154" s="63"/>
      <c r="D154" s="110">
        <v>214.9</v>
      </c>
      <c r="E154" s="110">
        <v>214.9</v>
      </c>
      <c r="F154" s="107"/>
      <c r="G154" s="107"/>
      <c r="H154" s="110">
        <v>214.9</v>
      </c>
      <c r="I154" s="110">
        <v>214.9</v>
      </c>
      <c r="J154" s="107"/>
      <c r="K154" s="107"/>
      <c r="L154" s="107"/>
      <c r="M154" s="109"/>
      <c r="N154" s="107"/>
      <c r="O154" s="107"/>
      <c r="P154" s="63" t="s">
        <v>98</v>
      </c>
      <c r="Q154" s="34">
        <v>6683</v>
      </c>
      <c r="R154" s="66">
        <v>6700</v>
      </c>
      <c r="S154" s="65">
        <f t="shared" si="13"/>
        <v>100.25437677689662</v>
      </c>
      <c r="T154" s="4"/>
    </row>
    <row r="155" spans="1:20" s="2" customFormat="1" ht="126">
      <c r="A155" s="33"/>
      <c r="B155" s="63" t="s">
        <v>228</v>
      </c>
      <c r="C155" s="63"/>
      <c r="D155" s="107"/>
      <c r="E155" s="107"/>
      <c r="F155" s="107"/>
      <c r="G155" s="107"/>
      <c r="H155" s="107"/>
      <c r="I155" s="107"/>
      <c r="J155" s="107"/>
      <c r="K155" s="107"/>
      <c r="L155" s="107"/>
      <c r="M155" s="109"/>
      <c r="N155" s="107"/>
      <c r="O155" s="107"/>
      <c r="P155" s="63" t="s">
        <v>99</v>
      </c>
      <c r="Q155" s="34">
        <v>4477</v>
      </c>
      <c r="R155" s="66">
        <v>4470</v>
      </c>
      <c r="S155" s="65">
        <f t="shared" si="13"/>
        <v>99.84364529819075</v>
      </c>
      <c r="T155" s="4"/>
    </row>
    <row r="156" spans="1:20" s="2" customFormat="1" ht="283.5">
      <c r="A156" s="33"/>
      <c r="B156" s="63" t="s">
        <v>229</v>
      </c>
      <c r="C156" s="63"/>
      <c r="D156" s="107"/>
      <c r="E156" s="107"/>
      <c r="F156" s="107"/>
      <c r="G156" s="107"/>
      <c r="H156" s="107"/>
      <c r="I156" s="107"/>
      <c r="J156" s="107"/>
      <c r="K156" s="107"/>
      <c r="L156" s="107"/>
      <c r="M156" s="109"/>
      <c r="N156" s="107"/>
      <c r="O156" s="107"/>
      <c r="P156" s="63" t="s">
        <v>101</v>
      </c>
      <c r="Q156" s="67">
        <v>48334.39</v>
      </c>
      <c r="R156" s="66">
        <v>50415.2</v>
      </c>
      <c r="S156" s="65">
        <f t="shared" si="13"/>
        <v>104.30503002106781</v>
      </c>
      <c r="T156" s="4"/>
    </row>
    <row r="157" spans="1:20" s="2" customFormat="1" ht="141.75">
      <c r="A157" s="33"/>
      <c r="B157" s="63" t="s">
        <v>117</v>
      </c>
      <c r="C157" s="63"/>
      <c r="D157" s="107"/>
      <c r="E157" s="107"/>
      <c r="F157" s="107"/>
      <c r="G157" s="107"/>
      <c r="H157" s="107"/>
      <c r="I157" s="107"/>
      <c r="J157" s="107"/>
      <c r="K157" s="107"/>
      <c r="L157" s="107"/>
      <c r="M157" s="109"/>
      <c r="N157" s="107"/>
      <c r="O157" s="107"/>
      <c r="P157" s="63" t="s">
        <v>230</v>
      </c>
      <c r="Q157" s="34">
        <v>392.5</v>
      </c>
      <c r="R157" s="64">
        <v>337.5</v>
      </c>
      <c r="S157" s="65">
        <f t="shared" si="13"/>
        <v>85.98726114649682</v>
      </c>
      <c r="T157" s="4"/>
    </row>
    <row r="158" spans="1:20" s="2" customFormat="1" ht="15" customHeight="1">
      <c r="A158" s="33"/>
      <c r="B158" s="63" t="s">
        <v>231</v>
      </c>
      <c r="C158" s="63"/>
      <c r="D158" s="110">
        <v>104</v>
      </c>
      <c r="E158" s="110">
        <v>104</v>
      </c>
      <c r="F158" s="107"/>
      <c r="G158" s="107"/>
      <c r="H158" s="110"/>
      <c r="I158" s="110"/>
      <c r="J158" s="107">
        <v>104</v>
      </c>
      <c r="K158" s="107">
        <v>104</v>
      </c>
      <c r="L158" s="107"/>
      <c r="M158" s="109"/>
      <c r="N158" s="107"/>
      <c r="O158" s="107"/>
      <c r="P158" s="63"/>
      <c r="Q158" s="34"/>
      <c r="R158" s="64"/>
      <c r="S158" s="65"/>
      <c r="T158" s="4"/>
    </row>
    <row r="159" spans="1:20" s="2" customFormat="1" ht="135" customHeight="1">
      <c r="A159" s="33"/>
      <c r="B159" s="63" t="s">
        <v>232</v>
      </c>
      <c r="C159" s="63"/>
      <c r="D159" s="110">
        <v>3399.5</v>
      </c>
      <c r="E159" s="110">
        <v>3399.5</v>
      </c>
      <c r="F159" s="107"/>
      <c r="G159" s="107"/>
      <c r="H159" s="110">
        <v>3399.5</v>
      </c>
      <c r="I159" s="110">
        <v>3399.5</v>
      </c>
      <c r="J159" s="107"/>
      <c r="K159" s="107"/>
      <c r="L159" s="107"/>
      <c r="M159" s="109"/>
      <c r="N159" s="107"/>
      <c r="O159" s="107"/>
      <c r="P159" s="63"/>
      <c r="Q159" s="34"/>
      <c r="R159" s="64"/>
      <c r="S159" s="65"/>
      <c r="T159" s="4"/>
    </row>
    <row r="160" spans="1:20" s="2" customFormat="1" ht="15" customHeight="1">
      <c r="A160" s="46">
        <v>10</v>
      </c>
      <c r="B160" s="47" t="s">
        <v>102</v>
      </c>
      <c r="C160" s="48" t="s">
        <v>156</v>
      </c>
      <c r="D160" s="49">
        <f>D169</f>
        <v>8791.75</v>
      </c>
      <c r="E160" s="49">
        <f aca="true" t="shared" si="14" ref="E160:O160">E169</f>
        <v>8791.75</v>
      </c>
      <c r="F160" s="49">
        <f t="shared" si="14"/>
        <v>0</v>
      </c>
      <c r="G160" s="49">
        <f t="shared" si="14"/>
        <v>0</v>
      </c>
      <c r="H160" s="49">
        <f t="shared" si="14"/>
        <v>0</v>
      </c>
      <c r="I160" s="49">
        <f t="shared" si="14"/>
        <v>0</v>
      </c>
      <c r="J160" s="49">
        <v>8791.751</v>
      </c>
      <c r="K160" s="49">
        <v>8792.751</v>
      </c>
      <c r="L160" s="49">
        <f t="shared" si="14"/>
        <v>0</v>
      </c>
      <c r="M160" s="49">
        <f t="shared" si="14"/>
        <v>0</v>
      </c>
      <c r="N160" s="49">
        <v>100</v>
      </c>
      <c r="O160" s="49">
        <v>100</v>
      </c>
      <c r="P160" s="45" t="s">
        <v>103</v>
      </c>
      <c r="Q160" s="45">
        <v>64277.9</v>
      </c>
      <c r="R160" s="45">
        <v>69723.6</v>
      </c>
      <c r="S160" s="53">
        <f>SUM(R160/Q160)*100</f>
        <v>108.47211872198687</v>
      </c>
      <c r="T160" s="4"/>
    </row>
    <row r="161" spans="1:20" s="2" customFormat="1" ht="64.5" customHeight="1">
      <c r="A161" s="46"/>
      <c r="B161" s="47"/>
      <c r="C161" s="48"/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5"/>
      <c r="Q161" s="45"/>
      <c r="R161" s="45"/>
      <c r="S161" s="53"/>
      <c r="T161" s="4"/>
    </row>
    <row r="162" spans="1:20" s="2" customFormat="1" ht="15" customHeight="1">
      <c r="A162" s="41"/>
      <c r="B162" s="52"/>
      <c r="C162" s="42"/>
      <c r="D162" s="106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45" t="s">
        <v>104</v>
      </c>
      <c r="Q162" s="45">
        <v>95</v>
      </c>
      <c r="R162" s="45">
        <v>95</v>
      </c>
      <c r="S162" s="53">
        <f>SUM(R162/Q162)*100</f>
        <v>100</v>
      </c>
      <c r="T162" s="4"/>
    </row>
    <row r="163" spans="1:20" s="2" customFormat="1" ht="71.25" customHeight="1">
      <c r="A163" s="41"/>
      <c r="B163" s="52"/>
      <c r="C163" s="42"/>
      <c r="D163" s="106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45"/>
      <c r="Q163" s="45"/>
      <c r="R163" s="45"/>
      <c r="S163" s="53"/>
      <c r="T163" s="4"/>
    </row>
    <row r="164" spans="1:20" s="2" customFormat="1" ht="15" customHeight="1">
      <c r="A164" s="41"/>
      <c r="B164" s="52"/>
      <c r="C164" s="42"/>
      <c r="D164" s="106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45" t="s">
        <v>105</v>
      </c>
      <c r="Q164" s="45">
        <v>95</v>
      </c>
      <c r="R164" s="45">
        <v>95</v>
      </c>
      <c r="S164" s="53">
        <f>SUM(R164/Q164)*100</f>
        <v>100</v>
      </c>
      <c r="T164" s="4"/>
    </row>
    <row r="165" spans="1:20" s="2" customFormat="1" ht="40.5" customHeight="1">
      <c r="A165" s="41"/>
      <c r="B165" s="52"/>
      <c r="C165" s="42"/>
      <c r="D165" s="106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45"/>
      <c r="Q165" s="45"/>
      <c r="R165" s="45"/>
      <c r="S165" s="53"/>
      <c r="T165" s="4"/>
    </row>
    <row r="166" spans="1:20" s="2" customFormat="1" ht="15" customHeight="1">
      <c r="A166" s="33"/>
      <c r="B166" s="32" t="s">
        <v>132</v>
      </c>
      <c r="C166" s="34"/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36"/>
      <c r="Q166" s="36"/>
      <c r="R166" s="36"/>
      <c r="S166" s="36"/>
      <c r="T166" s="4"/>
    </row>
    <row r="167" spans="1:20" s="2" customFormat="1" ht="141.75">
      <c r="A167" s="33"/>
      <c r="B167" s="32" t="s">
        <v>133</v>
      </c>
      <c r="C167" s="34"/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36"/>
      <c r="Q167" s="33"/>
      <c r="R167" s="33"/>
      <c r="S167" s="61"/>
      <c r="T167" s="4"/>
    </row>
    <row r="168" spans="1:20" s="2" customFormat="1" ht="99.75" customHeight="1">
      <c r="A168" s="33"/>
      <c r="B168" s="32" t="s">
        <v>134</v>
      </c>
      <c r="C168" s="34"/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36" t="s">
        <v>135</v>
      </c>
      <c r="Q168" s="36">
        <v>100</v>
      </c>
      <c r="R168" s="36">
        <v>100</v>
      </c>
      <c r="S168" s="61">
        <f>SUM(R168/Q168)*100</f>
        <v>100</v>
      </c>
      <c r="T168" s="4"/>
    </row>
    <row r="169" spans="1:20" s="2" customFormat="1" ht="126">
      <c r="A169" s="33"/>
      <c r="B169" s="32" t="s">
        <v>136</v>
      </c>
      <c r="C169" s="34"/>
      <c r="D169" s="107">
        <f>F169+H169+J169+L169</f>
        <v>8791.75</v>
      </c>
      <c r="E169" s="107">
        <f>G169+I169+K169+M169</f>
        <v>8791.75</v>
      </c>
      <c r="F169" s="107"/>
      <c r="G169" s="107"/>
      <c r="H169" s="107"/>
      <c r="I169" s="107"/>
      <c r="J169" s="107">
        <v>8791.75</v>
      </c>
      <c r="K169" s="107">
        <v>8791.75</v>
      </c>
      <c r="L169" s="107"/>
      <c r="M169" s="107"/>
      <c r="N169" s="107"/>
      <c r="O169" s="107"/>
      <c r="P169" s="68" t="s">
        <v>137</v>
      </c>
      <c r="Q169" s="36">
        <v>100</v>
      </c>
      <c r="R169" s="36">
        <v>100</v>
      </c>
      <c r="S169" s="61">
        <f>SUM(R169/Q169)*100</f>
        <v>100</v>
      </c>
      <c r="T169" s="4"/>
    </row>
    <row r="170" spans="1:20" s="2" customFormat="1" ht="94.5">
      <c r="A170" s="9">
        <v>11</v>
      </c>
      <c r="B170" s="69" t="s">
        <v>259</v>
      </c>
      <c r="C170" s="38" t="s">
        <v>156</v>
      </c>
      <c r="D170" s="54">
        <f>SUM(F170+H170+J170+L170)</f>
        <v>73088.615</v>
      </c>
      <c r="E170" s="54">
        <f>SUM(G170+I170+K170+M170)</f>
        <v>73088.615</v>
      </c>
      <c r="F170" s="54">
        <v>0</v>
      </c>
      <c r="G170" s="54">
        <f>SUM(G174:G184)</f>
        <v>0</v>
      </c>
      <c r="H170" s="54">
        <v>874.6</v>
      </c>
      <c r="I170" s="54">
        <v>874.6</v>
      </c>
      <c r="J170" s="54">
        <v>72214.015</v>
      </c>
      <c r="K170" s="54">
        <v>72214.015</v>
      </c>
      <c r="L170" s="54">
        <f>SUM(L174:L184)</f>
        <v>0</v>
      </c>
      <c r="M170" s="54">
        <f>SUM(M174:M184)</f>
        <v>0</v>
      </c>
      <c r="N170" s="54">
        <v>100</v>
      </c>
      <c r="O170" s="54">
        <v>100</v>
      </c>
      <c r="P170" s="36"/>
      <c r="Q170" s="36"/>
      <c r="R170" s="36"/>
      <c r="S170" s="36"/>
      <c r="T170" s="4"/>
    </row>
    <row r="171" spans="1:20" s="2" customFormat="1" ht="283.5">
      <c r="A171" s="33"/>
      <c r="B171" s="55"/>
      <c r="C171" s="34"/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55" t="s">
        <v>252</v>
      </c>
      <c r="Q171" s="55" t="s">
        <v>233</v>
      </c>
      <c r="R171" s="70" t="s">
        <v>234</v>
      </c>
      <c r="S171" s="70">
        <v>1</v>
      </c>
      <c r="T171" s="4"/>
    </row>
    <row r="172" spans="1:20" s="2" customFormat="1" ht="126">
      <c r="A172" s="33"/>
      <c r="B172" s="32"/>
      <c r="C172" s="34"/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55" t="s">
        <v>235</v>
      </c>
      <c r="Q172" s="55" t="s">
        <v>236</v>
      </c>
      <c r="R172" s="71">
        <v>0.0001</v>
      </c>
      <c r="S172" s="70">
        <v>1</v>
      </c>
      <c r="T172" s="4"/>
    </row>
    <row r="173" spans="1:20" s="2" customFormat="1" ht="157.5">
      <c r="A173" s="33"/>
      <c r="B173" s="32"/>
      <c r="C173" s="34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55" t="s">
        <v>237</v>
      </c>
      <c r="Q173" s="57">
        <v>6.5</v>
      </c>
      <c r="R173" s="57">
        <v>6.5</v>
      </c>
      <c r="S173" s="70">
        <v>1</v>
      </c>
      <c r="T173" s="4"/>
    </row>
    <row r="174" spans="1:20" s="2" customFormat="1" ht="126">
      <c r="A174" s="36"/>
      <c r="B174" s="32" t="s">
        <v>126</v>
      </c>
      <c r="C174" s="34"/>
      <c r="D174" s="107">
        <f>SUM(J174)</f>
        <v>0</v>
      </c>
      <c r="E174" s="107">
        <f>SUM(K174)</f>
        <v>0</v>
      </c>
      <c r="F174" s="107"/>
      <c r="G174" s="107"/>
      <c r="H174" s="107"/>
      <c r="I174" s="107"/>
      <c r="J174" s="107">
        <v>0</v>
      </c>
      <c r="K174" s="107">
        <v>0</v>
      </c>
      <c r="L174" s="107"/>
      <c r="M174" s="107"/>
      <c r="N174" s="107"/>
      <c r="O174" s="107"/>
      <c r="P174" s="36"/>
      <c r="Q174" s="33"/>
      <c r="R174" s="33"/>
      <c r="S174" s="33"/>
      <c r="T174" s="4"/>
    </row>
    <row r="175" spans="1:20" s="2" customFormat="1" ht="94.5">
      <c r="A175" s="36"/>
      <c r="B175" s="32" t="s">
        <v>238</v>
      </c>
      <c r="C175" s="34"/>
      <c r="D175" s="107">
        <f aca="true" t="shared" si="15" ref="D175:E185">SUM(F175+H175+J175+L175)</f>
        <v>13357</v>
      </c>
      <c r="E175" s="107">
        <f t="shared" si="15"/>
        <v>13357</v>
      </c>
      <c r="F175" s="107"/>
      <c r="G175" s="107"/>
      <c r="H175" s="107"/>
      <c r="I175" s="107"/>
      <c r="J175" s="107">
        <v>13357</v>
      </c>
      <c r="K175" s="107">
        <v>13357</v>
      </c>
      <c r="L175" s="107"/>
      <c r="M175" s="107"/>
      <c r="N175" s="107"/>
      <c r="O175" s="107"/>
      <c r="P175" s="36"/>
      <c r="Q175" s="36"/>
      <c r="R175" s="36"/>
      <c r="S175" s="36"/>
      <c r="T175" s="4"/>
    </row>
    <row r="176" spans="1:20" s="2" customFormat="1" ht="94.5">
      <c r="A176" s="36"/>
      <c r="B176" s="55" t="s">
        <v>253</v>
      </c>
      <c r="C176" s="34"/>
      <c r="D176" s="107">
        <f t="shared" si="15"/>
        <v>56327.3</v>
      </c>
      <c r="E176" s="107">
        <f t="shared" si="15"/>
        <v>56327.3</v>
      </c>
      <c r="F176" s="107"/>
      <c r="G176" s="107"/>
      <c r="H176" s="107"/>
      <c r="I176" s="107"/>
      <c r="J176" s="107">
        <v>56327.3</v>
      </c>
      <c r="K176" s="107">
        <v>56327.3</v>
      </c>
      <c r="L176" s="107"/>
      <c r="M176" s="107"/>
      <c r="N176" s="107"/>
      <c r="O176" s="107"/>
      <c r="P176" s="36"/>
      <c r="Q176" s="36"/>
      <c r="R176" s="36"/>
      <c r="S176" s="36"/>
      <c r="T176" s="4"/>
    </row>
    <row r="177" spans="1:20" s="2" customFormat="1" ht="94.5">
      <c r="A177" s="36"/>
      <c r="B177" s="55" t="s">
        <v>254</v>
      </c>
      <c r="C177" s="34"/>
      <c r="D177" s="107">
        <f t="shared" si="15"/>
        <v>1.6</v>
      </c>
      <c r="E177" s="107">
        <f t="shared" si="15"/>
        <v>1.6</v>
      </c>
      <c r="F177" s="107"/>
      <c r="G177" s="107"/>
      <c r="H177" s="107"/>
      <c r="I177" s="107"/>
      <c r="J177" s="107">
        <v>1.6</v>
      </c>
      <c r="K177" s="107">
        <v>1.6</v>
      </c>
      <c r="L177" s="107"/>
      <c r="M177" s="107"/>
      <c r="N177" s="107"/>
      <c r="O177" s="107"/>
      <c r="P177" s="36"/>
      <c r="Q177" s="36"/>
      <c r="R177" s="36"/>
      <c r="S177" s="36"/>
      <c r="T177" s="4"/>
    </row>
    <row r="178" spans="1:20" s="2" customFormat="1" ht="15" customHeight="1">
      <c r="A178" s="36"/>
      <c r="B178" s="55" t="s">
        <v>255</v>
      </c>
      <c r="C178" s="34"/>
      <c r="D178" s="107">
        <f t="shared" si="15"/>
        <v>415</v>
      </c>
      <c r="E178" s="107">
        <f t="shared" si="15"/>
        <v>415</v>
      </c>
      <c r="F178" s="107"/>
      <c r="G178" s="107"/>
      <c r="H178" s="107">
        <v>415</v>
      </c>
      <c r="I178" s="107">
        <v>415</v>
      </c>
      <c r="J178" s="107"/>
      <c r="K178" s="107"/>
      <c r="L178" s="107"/>
      <c r="M178" s="107"/>
      <c r="N178" s="107"/>
      <c r="O178" s="107"/>
      <c r="P178" s="36"/>
      <c r="Q178" s="36"/>
      <c r="R178" s="36"/>
      <c r="S178" s="36"/>
      <c r="T178" s="4"/>
    </row>
    <row r="179" spans="1:20" s="2" customFormat="1" ht="144.75" customHeight="1">
      <c r="A179" s="36"/>
      <c r="B179" s="55" t="s">
        <v>256</v>
      </c>
      <c r="C179" s="34"/>
      <c r="D179" s="107">
        <f t="shared" si="15"/>
        <v>406</v>
      </c>
      <c r="E179" s="107">
        <f t="shared" si="15"/>
        <v>406</v>
      </c>
      <c r="F179" s="107"/>
      <c r="G179" s="107"/>
      <c r="H179" s="107">
        <v>406</v>
      </c>
      <c r="I179" s="107">
        <v>406</v>
      </c>
      <c r="J179" s="107"/>
      <c r="K179" s="107"/>
      <c r="L179" s="107"/>
      <c r="M179" s="107"/>
      <c r="N179" s="107"/>
      <c r="O179" s="107"/>
      <c r="P179" s="36"/>
      <c r="Q179" s="36"/>
      <c r="R179" s="36"/>
      <c r="S179" s="36"/>
      <c r="T179" s="4"/>
    </row>
    <row r="180" spans="1:20" s="2" customFormat="1" ht="47.25">
      <c r="A180" s="36"/>
      <c r="B180" s="55" t="s">
        <v>257</v>
      </c>
      <c r="C180" s="34"/>
      <c r="D180" s="107">
        <f t="shared" si="15"/>
        <v>0</v>
      </c>
      <c r="E180" s="107">
        <f t="shared" si="15"/>
        <v>0</v>
      </c>
      <c r="F180" s="107"/>
      <c r="G180" s="107"/>
      <c r="H180" s="107"/>
      <c r="I180" s="107"/>
      <c r="J180" s="107"/>
      <c r="K180" s="107"/>
      <c r="L180" s="107"/>
      <c r="M180" s="107"/>
      <c r="N180" s="107"/>
      <c r="O180" s="107"/>
      <c r="P180" s="36"/>
      <c r="Q180" s="36"/>
      <c r="R180" s="36"/>
      <c r="S180" s="36"/>
      <c r="T180" s="4"/>
    </row>
    <row r="181" spans="1:20" s="2" customFormat="1" ht="94.5">
      <c r="A181" s="36"/>
      <c r="B181" s="55" t="s">
        <v>258</v>
      </c>
      <c r="C181" s="34"/>
      <c r="D181" s="107">
        <f t="shared" si="15"/>
        <v>36</v>
      </c>
      <c r="E181" s="107">
        <f t="shared" si="15"/>
        <v>36</v>
      </c>
      <c r="F181" s="107"/>
      <c r="G181" s="107"/>
      <c r="H181" s="107"/>
      <c r="I181" s="107"/>
      <c r="J181" s="107">
        <v>36</v>
      </c>
      <c r="K181" s="107">
        <v>36</v>
      </c>
      <c r="L181" s="107"/>
      <c r="M181" s="107"/>
      <c r="N181" s="107"/>
      <c r="O181" s="107"/>
      <c r="P181" s="36"/>
      <c r="Q181" s="36"/>
      <c r="R181" s="36"/>
      <c r="S181" s="36"/>
      <c r="T181" s="4"/>
    </row>
    <row r="182" spans="1:20" s="2" customFormat="1" ht="157.5">
      <c r="A182" s="36"/>
      <c r="B182" s="55" t="s">
        <v>239</v>
      </c>
      <c r="C182" s="34"/>
      <c r="D182" s="107">
        <f t="shared" si="15"/>
        <v>2492.2</v>
      </c>
      <c r="E182" s="107">
        <f t="shared" si="15"/>
        <v>2492.2</v>
      </c>
      <c r="F182" s="107"/>
      <c r="G182" s="107"/>
      <c r="H182" s="107"/>
      <c r="I182" s="107"/>
      <c r="J182" s="107">
        <v>2492.2</v>
      </c>
      <c r="K182" s="107">
        <v>2492.2</v>
      </c>
      <c r="L182" s="107"/>
      <c r="M182" s="107"/>
      <c r="N182" s="107"/>
      <c r="O182" s="107"/>
      <c r="P182" s="36"/>
      <c r="Q182" s="36"/>
      <c r="R182" s="36"/>
      <c r="S182" s="36"/>
      <c r="T182" s="4"/>
    </row>
    <row r="183" spans="1:20" s="2" customFormat="1" ht="110.25">
      <c r="A183" s="36"/>
      <c r="B183" s="55" t="s">
        <v>240</v>
      </c>
      <c r="C183" s="34"/>
      <c r="D183" s="107">
        <f t="shared" si="15"/>
        <v>53.6</v>
      </c>
      <c r="E183" s="107">
        <f t="shared" si="15"/>
        <v>53.6</v>
      </c>
      <c r="F183" s="107"/>
      <c r="G183" s="107"/>
      <c r="H183" s="107">
        <v>53.6</v>
      </c>
      <c r="I183" s="107">
        <v>53.6</v>
      </c>
      <c r="J183" s="107"/>
      <c r="K183" s="107"/>
      <c r="L183" s="107"/>
      <c r="M183" s="107"/>
      <c r="N183" s="107"/>
      <c r="O183" s="107"/>
      <c r="P183" s="36"/>
      <c r="Q183" s="36"/>
      <c r="R183" s="36"/>
      <c r="S183" s="36"/>
      <c r="T183" s="4"/>
    </row>
    <row r="184" spans="1:20" s="2" customFormat="1" ht="78.75">
      <c r="A184" s="36"/>
      <c r="B184" s="55" t="s">
        <v>241</v>
      </c>
      <c r="C184" s="34"/>
      <c r="D184" s="107">
        <f t="shared" si="15"/>
        <v>0</v>
      </c>
      <c r="E184" s="107">
        <f t="shared" si="15"/>
        <v>0</v>
      </c>
      <c r="F184" s="107"/>
      <c r="G184" s="107"/>
      <c r="H184" s="107"/>
      <c r="I184" s="107"/>
      <c r="J184" s="107"/>
      <c r="K184" s="107"/>
      <c r="L184" s="107"/>
      <c r="M184" s="107"/>
      <c r="N184" s="107"/>
      <c r="O184" s="107"/>
      <c r="P184" s="36"/>
      <c r="Q184" s="36"/>
      <c r="R184" s="36"/>
      <c r="S184" s="36"/>
      <c r="T184" s="4"/>
    </row>
    <row r="185" spans="1:20" s="2" customFormat="1" ht="110.25">
      <c r="A185" s="9">
        <v>12</v>
      </c>
      <c r="B185" s="29" t="s">
        <v>107</v>
      </c>
      <c r="C185" s="38" t="s">
        <v>156</v>
      </c>
      <c r="D185" s="54">
        <f>SUM(F185+H185+J185+L185)</f>
        <v>70312.899</v>
      </c>
      <c r="E185" s="54">
        <f>SUM(G185+I185+K185+M185)</f>
        <v>69972.078</v>
      </c>
      <c r="F185" s="54">
        <f>F190+F191+F192+F193+F194</f>
        <v>0</v>
      </c>
      <c r="G185" s="54">
        <f aca="true" t="shared" si="16" ref="G185:M185">G190+G191+G192+G193+G194</f>
        <v>0</v>
      </c>
      <c r="H185" s="54">
        <v>5275.265</v>
      </c>
      <c r="I185" s="54">
        <v>4934.444</v>
      </c>
      <c r="J185" s="54">
        <v>65037.634</v>
      </c>
      <c r="K185" s="54">
        <v>65037.634</v>
      </c>
      <c r="L185" s="54">
        <f t="shared" si="16"/>
        <v>0</v>
      </c>
      <c r="M185" s="54">
        <f t="shared" si="16"/>
        <v>0</v>
      </c>
      <c r="N185" s="54">
        <v>100</v>
      </c>
      <c r="O185" s="54">
        <v>100</v>
      </c>
      <c r="P185" s="36"/>
      <c r="Q185" s="36"/>
      <c r="R185" s="36"/>
      <c r="S185" s="36"/>
      <c r="T185" s="4"/>
    </row>
    <row r="186" spans="1:20" s="2" customFormat="1" ht="126">
      <c r="A186" s="33"/>
      <c r="B186" s="40"/>
      <c r="C186" s="34"/>
      <c r="D186" s="107"/>
      <c r="E186" s="107"/>
      <c r="F186" s="107"/>
      <c r="G186" s="107"/>
      <c r="H186" s="107"/>
      <c r="I186" s="107"/>
      <c r="J186" s="107"/>
      <c r="K186" s="107"/>
      <c r="L186" s="107"/>
      <c r="M186" s="107"/>
      <c r="N186" s="107"/>
      <c r="O186" s="107"/>
      <c r="P186" s="55" t="s">
        <v>242</v>
      </c>
      <c r="Q186" s="55" t="s">
        <v>106</v>
      </c>
      <c r="R186" s="55" t="s">
        <v>106</v>
      </c>
      <c r="S186" s="55">
        <v>100</v>
      </c>
      <c r="T186" s="4"/>
    </row>
    <row r="187" spans="1:20" s="2" customFormat="1" ht="110.25">
      <c r="A187" s="33"/>
      <c r="B187" s="40"/>
      <c r="C187" s="34"/>
      <c r="D187" s="107"/>
      <c r="E187" s="107"/>
      <c r="F187" s="107"/>
      <c r="G187" s="107"/>
      <c r="H187" s="107"/>
      <c r="I187" s="107"/>
      <c r="J187" s="107"/>
      <c r="K187" s="107"/>
      <c r="L187" s="107"/>
      <c r="M187" s="107"/>
      <c r="N187" s="107"/>
      <c r="O187" s="107"/>
      <c r="P187" s="60" t="s">
        <v>243</v>
      </c>
      <c r="Q187" s="55">
        <v>70</v>
      </c>
      <c r="R187" s="55">
        <v>70</v>
      </c>
      <c r="S187" s="55">
        <v>100</v>
      </c>
      <c r="T187" s="4"/>
    </row>
    <row r="188" spans="1:20" s="2" customFormat="1" ht="188.25" customHeight="1">
      <c r="A188" s="33"/>
      <c r="B188" s="40"/>
      <c r="C188" s="34"/>
      <c r="D188" s="107"/>
      <c r="E188" s="107"/>
      <c r="F188" s="107"/>
      <c r="G188" s="107"/>
      <c r="H188" s="107"/>
      <c r="I188" s="107"/>
      <c r="J188" s="107"/>
      <c r="K188" s="107"/>
      <c r="L188" s="107"/>
      <c r="M188" s="107"/>
      <c r="N188" s="107"/>
      <c r="O188" s="107"/>
      <c r="P188" s="60" t="s">
        <v>244</v>
      </c>
      <c r="Q188" s="55" t="s">
        <v>245</v>
      </c>
      <c r="R188" s="72">
        <v>0.1</v>
      </c>
      <c r="S188" s="73">
        <v>100</v>
      </c>
      <c r="T188" s="4"/>
    </row>
    <row r="189" spans="1:20" s="2" customFormat="1" ht="15.75">
      <c r="A189" s="33"/>
      <c r="B189" s="40"/>
      <c r="C189" s="34"/>
      <c r="D189" s="107"/>
      <c r="E189" s="107"/>
      <c r="F189" s="107"/>
      <c r="G189" s="107"/>
      <c r="H189" s="107"/>
      <c r="I189" s="107"/>
      <c r="J189" s="107"/>
      <c r="K189" s="107"/>
      <c r="L189" s="107"/>
      <c r="M189" s="107"/>
      <c r="N189" s="107"/>
      <c r="O189" s="107"/>
      <c r="P189" s="36"/>
      <c r="Q189" s="55"/>
      <c r="R189" s="55"/>
      <c r="S189" s="55"/>
      <c r="T189" s="4"/>
    </row>
    <row r="190" spans="1:20" s="2" customFormat="1" ht="126">
      <c r="A190" s="36"/>
      <c r="B190" s="32" t="s">
        <v>246</v>
      </c>
      <c r="C190" s="34"/>
      <c r="D190" s="107">
        <f>SUM(F190+H190+J190+L190)</f>
        <v>0</v>
      </c>
      <c r="E190" s="107">
        <f>SUM(G190+I190+K190+M190)</f>
        <v>0</v>
      </c>
      <c r="F190" s="107"/>
      <c r="G190" s="107"/>
      <c r="H190" s="107"/>
      <c r="I190" s="107"/>
      <c r="J190" s="107"/>
      <c r="K190" s="107"/>
      <c r="L190" s="107"/>
      <c r="M190" s="107"/>
      <c r="N190" s="107"/>
      <c r="O190" s="107"/>
      <c r="P190" s="60" t="s">
        <v>247</v>
      </c>
      <c r="Q190" s="72">
        <v>0</v>
      </c>
      <c r="R190" s="55">
        <v>0</v>
      </c>
      <c r="S190" s="55">
        <v>0</v>
      </c>
      <c r="T190" s="4"/>
    </row>
    <row r="191" spans="1:20" s="2" customFormat="1" ht="157.5">
      <c r="A191" s="36"/>
      <c r="B191" s="32" t="s">
        <v>248</v>
      </c>
      <c r="C191" s="34"/>
      <c r="D191" s="107">
        <f>SUM(F191+H191+J191+L191)</f>
        <v>109</v>
      </c>
      <c r="E191" s="107">
        <f>SUM(G191+I191+K191+M191)</f>
        <v>109</v>
      </c>
      <c r="F191" s="107"/>
      <c r="G191" s="107"/>
      <c r="H191" s="107"/>
      <c r="I191" s="107"/>
      <c r="J191" s="107">
        <v>109</v>
      </c>
      <c r="K191" s="107">
        <v>109</v>
      </c>
      <c r="L191" s="107"/>
      <c r="M191" s="107"/>
      <c r="N191" s="107"/>
      <c r="O191" s="107"/>
      <c r="P191" s="60" t="s">
        <v>249</v>
      </c>
      <c r="Q191" s="55">
        <v>45</v>
      </c>
      <c r="R191" s="55">
        <v>45</v>
      </c>
      <c r="S191" s="55">
        <v>100</v>
      </c>
      <c r="T191" s="4"/>
    </row>
    <row r="192" spans="1:20" s="2" customFormat="1" ht="173.25">
      <c r="A192" s="36"/>
      <c r="B192" s="32" t="s">
        <v>108</v>
      </c>
      <c r="C192" s="34"/>
      <c r="D192" s="107">
        <f aca="true" t="shared" si="17" ref="D192:E194">SUM(F192+H192+J192+L192)</f>
        <v>53471.4</v>
      </c>
      <c r="E192" s="107">
        <f t="shared" si="17"/>
        <v>53130.600000000006</v>
      </c>
      <c r="F192" s="107"/>
      <c r="G192" s="107"/>
      <c r="H192" s="107">
        <v>4110.1</v>
      </c>
      <c r="I192" s="107">
        <v>3769.3</v>
      </c>
      <c r="J192" s="107">
        <v>49361.3</v>
      </c>
      <c r="K192" s="107">
        <v>49361.3</v>
      </c>
      <c r="L192" s="107"/>
      <c r="M192" s="107"/>
      <c r="N192" s="107"/>
      <c r="O192" s="107"/>
      <c r="P192" s="36"/>
      <c r="Q192" s="55"/>
      <c r="R192" s="55"/>
      <c r="S192" s="55"/>
      <c r="T192" s="4"/>
    </row>
    <row r="193" spans="1:20" s="2" customFormat="1" ht="94.5">
      <c r="A193" s="36"/>
      <c r="B193" s="32" t="s">
        <v>110</v>
      </c>
      <c r="C193" s="34"/>
      <c r="D193" s="107">
        <f t="shared" si="17"/>
        <v>12181.9</v>
      </c>
      <c r="E193" s="107">
        <f t="shared" si="17"/>
        <v>12181.9</v>
      </c>
      <c r="F193" s="107"/>
      <c r="G193" s="107"/>
      <c r="H193" s="107">
        <v>1135.5</v>
      </c>
      <c r="I193" s="107">
        <v>1135.5</v>
      </c>
      <c r="J193" s="107">
        <v>11046.4</v>
      </c>
      <c r="K193" s="107">
        <v>11046.4</v>
      </c>
      <c r="L193" s="107"/>
      <c r="M193" s="107"/>
      <c r="N193" s="107"/>
      <c r="O193" s="107"/>
      <c r="P193" s="45" t="s">
        <v>250</v>
      </c>
      <c r="Q193" s="55">
        <v>100</v>
      </c>
      <c r="R193" s="55">
        <v>100</v>
      </c>
      <c r="S193" s="55">
        <v>100</v>
      </c>
      <c r="T193" s="4"/>
    </row>
    <row r="194" spans="1:20" s="2" customFormat="1" ht="54.75" customHeight="1">
      <c r="A194" s="36"/>
      <c r="B194" s="60" t="s">
        <v>251</v>
      </c>
      <c r="C194" s="36"/>
      <c r="D194" s="107">
        <f t="shared" si="17"/>
        <v>4550.6</v>
      </c>
      <c r="E194" s="107">
        <f t="shared" si="17"/>
        <v>4550.6</v>
      </c>
      <c r="F194" s="107"/>
      <c r="G194" s="107"/>
      <c r="H194" s="107"/>
      <c r="I194" s="107"/>
      <c r="J194" s="107">
        <v>4550.6</v>
      </c>
      <c r="K194" s="107">
        <v>4550.6</v>
      </c>
      <c r="L194" s="107"/>
      <c r="M194" s="107"/>
      <c r="N194" s="107"/>
      <c r="O194" s="107"/>
      <c r="P194" s="45"/>
      <c r="Q194" s="55"/>
      <c r="R194" s="55"/>
      <c r="S194" s="55"/>
      <c r="T194" s="4"/>
    </row>
    <row r="195" spans="1:20" s="2" customFormat="1" ht="78.75">
      <c r="A195" s="93">
        <v>2</v>
      </c>
      <c r="B195" s="94" t="s">
        <v>182</v>
      </c>
      <c r="C195" s="77" t="s">
        <v>156</v>
      </c>
      <c r="D195" s="111">
        <f>SUM(F195+H195+J195+L195)</f>
        <v>41728.466</v>
      </c>
      <c r="E195" s="111">
        <f>SUM(G195+I195+K195+M195)</f>
        <v>41724.147000000004</v>
      </c>
      <c r="F195" s="111">
        <v>10847.766</v>
      </c>
      <c r="G195" s="111">
        <v>10847.685</v>
      </c>
      <c r="H195" s="111">
        <v>6064.91</v>
      </c>
      <c r="I195" s="111">
        <v>6060.672</v>
      </c>
      <c r="J195" s="111">
        <f aca="true" t="shared" si="18" ref="F195:M195">J198+J201+J203+J226+J227+J228</f>
        <v>22923.86</v>
      </c>
      <c r="K195" s="111">
        <f t="shared" si="18"/>
        <v>22923.86</v>
      </c>
      <c r="L195" s="111">
        <f t="shared" si="18"/>
        <v>1891.9299999999998</v>
      </c>
      <c r="M195" s="111">
        <f t="shared" si="18"/>
        <v>1891.9299999999998</v>
      </c>
      <c r="N195" s="102">
        <v>100</v>
      </c>
      <c r="O195" s="102">
        <f>E195/D195*100</f>
        <v>99.98964975132324</v>
      </c>
      <c r="P195" s="79" t="s">
        <v>183</v>
      </c>
      <c r="Q195" s="95">
        <v>19818</v>
      </c>
      <c r="R195" s="95">
        <v>19818</v>
      </c>
      <c r="S195" s="96">
        <v>100</v>
      </c>
      <c r="T195" s="4"/>
    </row>
    <row r="196" spans="1:20" s="2" customFormat="1" ht="63">
      <c r="A196" s="93"/>
      <c r="B196" s="94"/>
      <c r="C196" s="77"/>
      <c r="D196" s="111"/>
      <c r="E196" s="111"/>
      <c r="F196" s="102"/>
      <c r="G196" s="102"/>
      <c r="H196" s="112"/>
      <c r="I196" s="112"/>
      <c r="J196" s="104"/>
      <c r="K196" s="104"/>
      <c r="L196" s="102"/>
      <c r="M196" s="113"/>
      <c r="N196" s="102"/>
      <c r="O196" s="102"/>
      <c r="P196" s="79" t="s">
        <v>184</v>
      </c>
      <c r="Q196" s="95">
        <v>10675</v>
      </c>
      <c r="R196" s="95">
        <v>10675</v>
      </c>
      <c r="S196" s="96">
        <v>100</v>
      </c>
      <c r="T196" s="4"/>
    </row>
    <row r="197" spans="1:20" s="2" customFormat="1" ht="94.5">
      <c r="A197" s="93"/>
      <c r="B197" s="94"/>
      <c r="C197" s="77"/>
      <c r="D197" s="111"/>
      <c r="E197" s="111"/>
      <c r="F197" s="102"/>
      <c r="G197" s="102"/>
      <c r="H197" s="112"/>
      <c r="I197" s="112"/>
      <c r="J197" s="104"/>
      <c r="K197" s="104"/>
      <c r="L197" s="102"/>
      <c r="M197" s="113"/>
      <c r="N197" s="102"/>
      <c r="O197" s="102"/>
      <c r="P197" s="79" t="s">
        <v>185</v>
      </c>
      <c r="Q197" s="95">
        <v>1.4</v>
      </c>
      <c r="R197" s="95">
        <v>1.4</v>
      </c>
      <c r="S197" s="96">
        <v>100</v>
      </c>
      <c r="T197" s="4"/>
    </row>
    <row r="198" spans="1:20" s="2" customFormat="1" ht="110.25">
      <c r="A198" s="74"/>
      <c r="B198" s="79" t="s">
        <v>186</v>
      </c>
      <c r="C198" s="79"/>
      <c r="D198" s="104">
        <v>1500</v>
      </c>
      <c r="E198" s="104">
        <v>1500</v>
      </c>
      <c r="F198" s="104">
        <v>345.67</v>
      </c>
      <c r="G198" s="104">
        <v>345.67</v>
      </c>
      <c r="H198" s="104">
        <v>609.32</v>
      </c>
      <c r="I198" s="104">
        <v>609.32</v>
      </c>
      <c r="J198" s="104">
        <v>57.88</v>
      </c>
      <c r="K198" s="104">
        <v>57.88</v>
      </c>
      <c r="L198" s="104">
        <v>487.13</v>
      </c>
      <c r="M198" s="114">
        <v>487.13</v>
      </c>
      <c r="N198" s="102"/>
      <c r="O198" s="102"/>
      <c r="P198" s="79" t="s">
        <v>187</v>
      </c>
      <c r="Q198" s="27">
        <v>1</v>
      </c>
      <c r="R198" s="98">
        <v>1</v>
      </c>
      <c r="S198" s="96">
        <v>100</v>
      </c>
      <c r="T198" s="4"/>
    </row>
    <row r="199" spans="1:20" s="2" customFormat="1" ht="63">
      <c r="A199" s="74"/>
      <c r="B199" s="79"/>
      <c r="C199" s="79"/>
      <c r="D199" s="104"/>
      <c r="E199" s="104"/>
      <c r="F199" s="104"/>
      <c r="G199" s="104"/>
      <c r="H199" s="104"/>
      <c r="I199" s="104"/>
      <c r="J199" s="104"/>
      <c r="K199" s="104"/>
      <c r="L199" s="104"/>
      <c r="M199" s="114"/>
      <c r="N199" s="102"/>
      <c r="O199" s="102"/>
      <c r="P199" s="79" t="s">
        <v>188</v>
      </c>
      <c r="Q199" s="27">
        <v>93.3</v>
      </c>
      <c r="R199" s="98">
        <v>93.3</v>
      </c>
      <c r="S199" s="96">
        <v>100</v>
      </c>
      <c r="T199" s="4"/>
    </row>
    <row r="200" spans="1:20" s="2" customFormat="1" ht="47.25">
      <c r="A200" s="74"/>
      <c r="B200" s="79"/>
      <c r="C200" s="79"/>
      <c r="D200" s="104"/>
      <c r="E200" s="104"/>
      <c r="F200" s="104"/>
      <c r="G200" s="104"/>
      <c r="H200" s="104"/>
      <c r="I200" s="104"/>
      <c r="J200" s="104"/>
      <c r="K200" s="104"/>
      <c r="L200" s="104"/>
      <c r="M200" s="114"/>
      <c r="N200" s="102"/>
      <c r="O200" s="102"/>
      <c r="P200" s="79" t="s">
        <v>189</v>
      </c>
      <c r="Q200" s="27">
        <v>5</v>
      </c>
      <c r="R200" s="98">
        <v>5</v>
      </c>
      <c r="S200" s="96">
        <v>100</v>
      </c>
      <c r="T200" s="4"/>
    </row>
    <row r="201" spans="1:20" s="2" customFormat="1" ht="78.75">
      <c r="A201" s="74"/>
      <c r="B201" s="79" t="s">
        <v>190</v>
      </c>
      <c r="C201" s="79"/>
      <c r="D201" s="114"/>
      <c r="E201" s="114"/>
      <c r="F201" s="114"/>
      <c r="G201" s="114"/>
      <c r="H201" s="114"/>
      <c r="I201" s="114"/>
      <c r="J201" s="114"/>
      <c r="K201" s="114"/>
      <c r="L201" s="114"/>
      <c r="M201" s="114"/>
      <c r="N201" s="114"/>
      <c r="O201" s="114"/>
      <c r="P201" s="79" t="s">
        <v>191</v>
      </c>
      <c r="Q201" s="27">
        <v>0</v>
      </c>
      <c r="R201" s="98">
        <v>0</v>
      </c>
      <c r="S201" s="96"/>
      <c r="T201" s="4"/>
    </row>
    <row r="202" spans="1:20" s="2" customFormat="1" ht="126">
      <c r="A202" s="74"/>
      <c r="B202" s="79"/>
      <c r="C202" s="79"/>
      <c r="D202" s="114"/>
      <c r="E202" s="114"/>
      <c r="F202" s="114"/>
      <c r="G202" s="114"/>
      <c r="H202" s="114"/>
      <c r="I202" s="114"/>
      <c r="J202" s="114"/>
      <c r="K202" s="114"/>
      <c r="L202" s="114"/>
      <c r="M202" s="114"/>
      <c r="N202" s="114"/>
      <c r="O202" s="114"/>
      <c r="P202" s="79" t="s">
        <v>192</v>
      </c>
      <c r="Q202" s="27">
        <v>0</v>
      </c>
      <c r="R202" s="98">
        <v>0</v>
      </c>
      <c r="S202" s="96"/>
      <c r="T202" s="4"/>
    </row>
    <row r="203" spans="1:20" s="2" customFormat="1" ht="220.5">
      <c r="A203" s="25"/>
      <c r="B203" s="79" t="s">
        <v>193</v>
      </c>
      <c r="C203" s="79"/>
      <c r="D203" s="114">
        <f>D204+D205+D206+D207+D208+D209+D210+D211+D212+D213+D214+D215+D216+D217+D218+D219+D220+D221+D222+D223+D224+D225</f>
        <v>17839.170000000002</v>
      </c>
      <c r="E203" s="114">
        <f>E204+E205+E206+E207+E208+E209+E210+E211+E212+E213+E214+E215+E216+E217+E218+E219+E220+E221+E222+E223+E224+E225</f>
        <v>17839.170000000002</v>
      </c>
      <c r="F203" s="114">
        <f aca="true" t="shared" si="19" ref="F203:M203">F204+F205+F206+F207+F208+F209+F210+F211+F212+F213+F214+F215+F216+F217+F218+F219+F220+F221+F222+F223+F224+F225</f>
        <v>10502.099999999999</v>
      </c>
      <c r="G203" s="114">
        <f t="shared" si="19"/>
        <v>10502.099999999999</v>
      </c>
      <c r="H203" s="114">
        <f t="shared" si="19"/>
        <v>5336.49</v>
      </c>
      <c r="I203" s="114">
        <f t="shared" si="19"/>
        <v>5336.49</v>
      </c>
      <c r="J203" s="114">
        <f t="shared" si="19"/>
        <v>595.77</v>
      </c>
      <c r="K203" s="114">
        <f t="shared" si="19"/>
        <v>595.77</v>
      </c>
      <c r="L203" s="114">
        <f t="shared" si="19"/>
        <v>1404.8</v>
      </c>
      <c r="M203" s="114">
        <f t="shared" si="19"/>
        <v>1404.8</v>
      </c>
      <c r="N203" s="114"/>
      <c r="O203" s="114"/>
      <c r="P203" s="79"/>
      <c r="Q203" s="27"/>
      <c r="R203" s="27"/>
      <c r="S203" s="27"/>
      <c r="T203" s="4"/>
    </row>
    <row r="204" spans="1:20" s="2" customFormat="1" ht="78.75">
      <c r="A204" s="74"/>
      <c r="B204" s="79"/>
      <c r="C204" s="79"/>
      <c r="D204" s="114"/>
      <c r="E204" s="114"/>
      <c r="F204" s="114"/>
      <c r="G204" s="114"/>
      <c r="H204" s="114"/>
      <c r="I204" s="114"/>
      <c r="J204" s="114"/>
      <c r="K204" s="114"/>
      <c r="L204" s="114"/>
      <c r="M204" s="114"/>
      <c r="N204" s="114"/>
      <c r="O204" s="114"/>
      <c r="P204" s="79" t="s">
        <v>194</v>
      </c>
      <c r="Q204" s="27">
        <v>3217</v>
      </c>
      <c r="R204" s="27">
        <v>3217</v>
      </c>
      <c r="S204" s="27">
        <v>100</v>
      </c>
      <c r="T204" s="4"/>
    </row>
    <row r="205" spans="1:20" s="2" customFormat="1" ht="63">
      <c r="A205" s="74"/>
      <c r="B205" s="79"/>
      <c r="C205" s="79"/>
      <c r="D205" s="114"/>
      <c r="E205" s="114"/>
      <c r="F205" s="114"/>
      <c r="G205" s="114"/>
      <c r="H205" s="114"/>
      <c r="I205" s="114"/>
      <c r="J205" s="114"/>
      <c r="K205" s="114"/>
      <c r="L205" s="114"/>
      <c r="M205" s="114"/>
      <c r="N205" s="114"/>
      <c r="O205" s="114"/>
      <c r="P205" s="99" t="s">
        <v>195</v>
      </c>
      <c r="Q205" s="97">
        <v>0</v>
      </c>
      <c r="R205" s="97">
        <v>0</v>
      </c>
      <c r="S205" s="97"/>
      <c r="T205" s="4"/>
    </row>
    <row r="206" spans="1:20" s="2" customFormat="1" ht="47.25">
      <c r="A206" s="74"/>
      <c r="B206" s="79"/>
      <c r="C206" s="79"/>
      <c r="D206" s="114"/>
      <c r="E206" s="114"/>
      <c r="F206" s="114"/>
      <c r="G206" s="114"/>
      <c r="H206" s="114"/>
      <c r="I206" s="114"/>
      <c r="J206" s="114"/>
      <c r="K206" s="114"/>
      <c r="L206" s="114"/>
      <c r="M206" s="114"/>
      <c r="N206" s="114"/>
      <c r="O206" s="114"/>
      <c r="P206" s="99" t="s">
        <v>196</v>
      </c>
      <c r="Q206" s="27">
        <v>21</v>
      </c>
      <c r="R206" s="27">
        <v>21</v>
      </c>
      <c r="S206" s="27">
        <v>100</v>
      </c>
      <c r="T206" s="4"/>
    </row>
    <row r="207" spans="1:20" s="2" customFormat="1" ht="63">
      <c r="A207" s="93"/>
      <c r="B207" s="78"/>
      <c r="C207" s="77"/>
      <c r="D207" s="102"/>
      <c r="E207" s="102"/>
      <c r="F207" s="102"/>
      <c r="G207" s="102"/>
      <c r="H207" s="102"/>
      <c r="I207" s="102"/>
      <c r="J207" s="102"/>
      <c r="K207" s="102"/>
      <c r="L207" s="102"/>
      <c r="M207" s="102"/>
      <c r="N207" s="102"/>
      <c r="O207" s="102"/>
      <c r="P207" s="99" t="s">
        <v>197</v>
      </c>
      <c r="Q207" s="27">
        <v>7</v>
      </c>
      <c r="R207" s="27">
        <v>7</v>
      </c>
      <c r="S207" s="27">
        <v>100</v>
      </c>
      <c r="T207" s="4"/>
    </row>
    <row r="208" spans="1:20" s="2" customFormat="1" ht="47.25">
      <c r="A208" s="74"/>
      <c r="B208" s="24"/>
      <c r="C208" s="27"/>
      <c r="D208" s="104"/>
      <c r="E208" s="104"/>
      <c r="F208" s="104"/>
      <c r="G208" s="104"/>
      <c r="H208" s="104"/>
      <c r="I208" s="104"/>
      <c r="J208" s="104"/>
      <c r="K208" s="104"/>
      <c r="L208" s="104"/>
      <c r="M208" s="104"/>
      <c r="N208" s="104"/>
      <c r="O208" s="104"/>
      <c r="P208" s="99" t="s">
        <v>198</v>
      </c>
      <c r="Q208" s="27">
        <v>7818</v>
      </c>
      <c r="R208" s="27">
        <v>7818</v>
      </c>
      <c r="S208" s="27">
        <v>100</v>
      </c>
      <c r="T208" s="4"/>
    </row>
    <row r="209" spans="1:20" s="2" customFormat="1" ht="47.25">
      <c r="A209" s="74"/>
      <c r="B209" s="24"/>
      <c r="C209" s="27"/>
      <c r="D209" s="104"/>
      <c r="E209" s="104"/>
      <c r="F209" s="104"/>
      <c r="G209" s="104"/>
      <c r="H209" s="104"/>
      <c r="I209" s="104"/>
      <c r="J209" s="104"/>
      <c r="K209" s="104"/>
      <c r="L209" s="104"/>
      <c r="M209" s="104"/>
      <c r="N209" s="104"/>
      <c r="O209" s="104"/>
      <c r="P209" s="99" t="s">
        <v>199</v>
      </c>
      <c r="Q209" s="27">
        <v>105</v>
      </c>
      <c r="R209" s="27">
        <v>105</v>
      </c>
      <c r="S209" s="27">
        <v>100</v>
      </c>
      <c r="T209" s="4"/>
    </row>
    <row r="210" spans="1:20" s="2" customFormat="1" ht="63">
      <c r="A210" s="74"/>
      <c r="B210" s="24"/>
      <c r="C210" s="27"/>
      <c r="D210" s="104"/>
      <c r="E210" s="104"/>
      <c r="F210" s="104"/>
      <c r="G210" s="104"/>
      <c r="H210" s="104"/>
      <c r="I210" s="104"/>
      <c r="J210" s="104"/>
      <c r="K210" s="104"/>
      <c r="L210" s="104"/>
      <c r="M210" s="104"/>
      <c r="N210" s="104"/>
      <c r="O210" s="104"/>
      <c r="P210" s="99" t="s">
        <v>200</v>
      </c>
      <c r="Q210" s="27">
        <v>35</v>
      </c>
      <c r="R210" s="27">
        <v>35</v>
      </c>
      <c r="S210" s="27">
        <v>100</v>
      </c>
      <c r="T210" s="4"/>
    </row>
    <row r="211" spans="1:20" s="2" customFormat="1" ht="63">
      <c r="A211" s="74"/>
      <c r="B211" s="24"/>
      <c r="C211" s="27"/>
      <c r="D211" s="104"/>
      <c r="E211" s="104"/>
      <c r="F211" s="104"/>
      <c r="G211" s="104"/>
      <c r="H211" s="104"/>
      <c r="I211" s="104"/>
      <c r="J211" s="104"/>
      <c r="K211" s="104"/>
      <c r="L211" s="104"/>
      <c r="M211" s="104"/>
      <c r="N211" s="104"/>
      <c r="O211" s="104"/>
      <c r="P211" s="99" t="s">
        <v>201</v>
      </c>
      <c r="Q211" s="27">
        <v>1</v>
      </c>
      <c r="R211" s="27">
        <v>1</v>
      </c>
      <c r="S211" s="27">
        <v>100</v>
      </c>
      <c r="T211" s="4"/>
    </row>
    <row r="212" spans="1:20" s="2" customFormat="1" ht="78.75">
      <c r="A212" s="93"/>
      <c r="B212" s="78"/>
      <c r="C212" s="77"/>
      <c r="D212" s="102"/>
      <c r="E212" s="102"/>
      <c r="F212" s="102"/>
      <c r="G212" s="102"/>
      <c r="H212" s="102"/>
      <c r="I212" s="102"/>
      <c r="J212" s="102"/>
      <c r="K212" s="102"/>
      <c r="L212" s="102"/>
      <c r="M212" s="102"/>
      <c r="N212" s="102"/>
      <c r="O212" s="102"/>
      <c r="P212" s="99" t="s">
        <v>202</v>
      </c>
      <c r="Q212" s="27">
        <v>200</v>
      </c>
      <c r="R212" s="27">
        <v>200</v>
      </c>
      <c r="S212" s="27">
        <v>100</v>
      </c>
      <c r="T212" s="4"/>
    </row>
    <row r="213" spans="1:20" s="2" customFormat="1" ht="16.5" customHeight="1">
      <c r="A213" s="74"/>
      <c r="B213" s="24"/>
      <c r="C213" s="27"/>
      <c r="D213" s="104"/>
      <c r="E213" s="104"/>
      <c r="F213" s="104"/>
      <c r="G213" s="104"/>
      <c r="H213" s="104"/>
      <c r="I213" s="104"/>
      <c r="J213" s="104"/>
      <c r="K213" s="104"/>
      <c r="L213" s="104"/>
      <c r="M213" s="104"/>
      <c r="N213" s="104"/>
      <c r="O213" s="104"/>
      <c r="P213" s="99" t="s">
        <v>203</v>
      </c>
      <c r="Q213" s="27">
        <v>23</v>
      </c>
      <c r="R213" s="27">
        <v>23</v>
      </c>
      <c r="S213" s="27">
        <v>100</v>
      </c>
      <c r="T213" s="4"/>
    </row>
    <row r="214" spans="1:20" s="2" customFormat="1" ht="16.5" customHeight="1">
      <c r="A214" s="74"/>
      <c r="B214" s="24"/>
      <c r="C214" s="27"/>
      <c r="D214" s="104"/>
      <c r="E214" s="104"/>
      <c r="F214" s="104"/>
      <c r="G214" s="104"/>
      <c r="H214" s="104"/>
      <c r="I214" s="104"/>
      <c r="J214" s="104"/>
      <c r="K214" s="104"/>
      <c r="L214" s="104"/>
      <c r="M214" s="104"/>
      <c r="N214" s="104"/>
      <c r="O214" s="104"/>
      <c r="P214" s="99" t="s">
        <v>204</v>
      </c>
      <c r="Q214" s="27">
        <v>0</v>
      </c>
      <c r="R214" s="27">
        <v>0</v>
      </c>
      <c r="S214" s="27"/>
      <c r="T214" s="4"/>
    </row>
    <row r="215" spans="1:20" s="2" customFormat="1" ht="16.5" customHeight="1">
      <c r="A215" s="74"/>
      <c r="B215" s="24"/>
      <c r="C215" s="27"/>
      <c r="D215" s="104"/>
      <c r="E215" s="104"/>
      <c r="F215" s="104"/>
      <c r="G215" s="104"/>
      <c r="H215" s="104"/>
      <c r="I215" s="104"/>
      <c r="J215" s="104"/>
      <c r="K215" s="104"/>
      <c r="L215" s="104"/>
      <c r="M215" s="104"/>
      <c r="N215" s="104"/>
      <c r="O215" s="104"/>
      <c r="P215" s="99" t="s">
        <v>205</v>
      </c>
      <c r="Q215" s="27">
        <v>0</v>
      </c>
      <c r="R215" s="27">
        <v>0</v>
      </c>
      <c r="S215" s="27"/>
      <c r="T215" s="4"/>
    </row>
    <row r="216" spans="1:20" s="2" customFormat="1" ht="16.5" customHeight="1">
      <c r="A216" s="74"/>
      <c r="B216" s="24"/>
      <c r="C216" s="27"/>
      <c r="D216" s="104">
        <v>12012.79</v>
      </c>
      <c r="E216" s="104">
        <v>12012.79</v>
      </c>
      <c r="F216" s="104">
        <v>7239.9</v>
      </c>
      <c r="G216" s="104">
        <v>7239.9</v>
      </c>
      <c r="H216" s="104">
        <v>4760.79</v>
      </c>
      <c r="I216" s="104">
        <v>4760.79</v>
      </c>
      <c r="J216" s="104">
        <v>12.09</v>
      </c>
      <c r="K216" s="104">
        <v>12.09</v>
      </c>
      <c r="L216" s="104"/>
      <c r="M216" s="104"/>
      <c r="N216" s="104"/>
      <c r="O216" s="104"/>
      <c r="P216" s="99" t="s">
        <v>206</v>
      </c>
      <c r="Q216" s="27">
        <v>16.9</v>
      </c>
      <c r="R216" s="27">
        <v>16.9</v>
      </c>
      <c r="S216" s="27">
        <v>100</v>
      </c>
      <c r="T216" s="4"/>
    </row>
    <row r="217" spans="1:20" s="2" customFormat="1" ht="16.5" customHeight="1">
      <c r="A217" s="74"/>
      <c r="B217" s="24"/>
      <c r="C217" s="27"/>
      <c r="D217" s="104"/>
      <c r="E217" s="104"/>
      <c r="F217" s="104"/>
      <c r="G217" s="104"/>
      <c r="H217" s="104"/>
      <c r="I217" s="104"/>
      <c r="J217" s="104"/>
      <c r="K217" s="104"/>
      <c r="L217" s="104"/>
      <c r="M217" s="104"/>
      <c r="N217" s="104"/>
      <c r="O217" s="104"/>
      <c r="P217" s="99" t="s">
        <v>207</v>
      </c>
      <c r="Q217" s="27">
        <v>97.3</v>
      </c>
      <c r="R217" s="27">
        <v>97.3</v>
      </c>
      <c r="S217" s="27">
        <v>100</v>
      </c>
      <c r="T217" s="4"/>
    </row>
    <row r="218" spans="1:20" s="2" customFormat="1" ht="16.5" customHeight="1">
      <c r="A218" s="74"/>
      <c r="B218" s="24"/>
      <c r="C218" s="27"/>
      <c r="D218" s="104"/>
      <c r="E218" s="104"/>
      <c r="F218" s="104"/>
      <c r="G218" s="104"/>
      <c r="H218" s="104"/>
      <c r="I218" s="104"/>
      <c r="J218" s="104"/>
      <c r="K218" s="104"/>
      <c r="L218" s="104"/>
      <c r="M218" s="104"/>
      <c r="N218" s="104"/>
      <c r="O218" s="104"/>
      <c r="P218" s="99" t="s">
        <v>208</v>
      </c>
      <c r="Q218" s="100">
        <v>0</v>
      </c>
      <c r="R218" s="100">
        <v>0</v>
      </c>
      <c r="S218" s="101"/>
      <c r="T218" s="4"/>
    </row>
    <row r="219" spans="1:20" s="2" customFormat="1" ht="16.5" customHeight="1">
      <c r="A219" s="74"/>
      <c r="B219" s="24"/>
      <c r="C219" s="27"/>
      <c r="D219" s="104"/>
      <c r="E219" s="104"/>
      <c r="F219" s="104"/>
      <c r="G219" s="104"/>
      <c r="H219" s="104"/>
      <c r="I219" s="104"/>
      <c r="J219" s="104"/>
      <c r="K219" s="104"/>
      <c r="L219" s="104"/>
      <c r="M219" s="104"/>
      <c r="N219" s="104"/>
      <c r="O219" s="104"/>
      <c r="P219" s="99" t="s">
        <v>209</v>
      </c>
      <c r="Q219" s="27">
        <v>91</v>
      </c>
      <c r="R219" s="27">
        <v>91</v>
      </c>
      <c r="S219" s="27">
        <v>100</v>
      </c>
      <c r="T219" s="4"/>
    </row>
    <row r="220" spans="1:20" s="2" customFormat="1" ht="16.5" customHeight="1">
      <c r="A220" s="74"/>
      <c r="B220" s="24"/>
      <c r="C220" s="27"/>
      <c r="D220" s="104"/>
      <c r="E220" s="104"/>
      <c r="F220" s="104"/>
      <c r="G220" s="104"/>
      <c r="H220" s="104"/>
      <c r="I220" s="104"/>
      <c r="J220" s="104"/>
      <c r="K220" s="104"/>
      <c r="L220" s="104"/>
      <c r="M220" s="104"/>
      <c r="N220" s="104"/>
      <c r="O220" s="104"/>
      <c r="P220" s="99" t="s">
        <v>210</v>
      </c>
      <c r="Q220" s="27">
        <v>100</v>
      </c>
      <c r="R220" s="27">
        <v>100</v>
      </c>
      <c r="S220" s="27">
        <v>100</v>
      </c>
      <c r="T220" s="4"/>
    </row>
    <row r="221" spans="1:20" s="2" customFormat="1" ht="16.5" customHeight="1">
      <c r="A221" s="25"/>
      <c r="B221" s="24"/>
      <c r="C221" s="27"/>
      <c r="D221" s="104"/>
      <c r="E221" s="104"/>
      <c r="F221" s="104"/>
      <c r="G221" s="104"/>
      <c r="H221" s="104"/>
      <c r="I221" s="104"/>
      <c r="J221" s="104"/>
      <c r="K221" s="104"/>
      <c r="L221" s="104"/>
      <c r="M221" s="104"/>
      <c r="N221" s="104"/>
      <c r="O221" s="104"/>
      <c r="P221" s="99" t="s">
        <v>211</v>
      </c>
      <c r="Q221" s="27">
        <v>3</v>
      </c>
      <c r="R221" s="27">
        <v>3</v>
      </c>
      <c r="S221" s="27">
        <v>100</v>
      </c>
      <c r="T221" s="4"/>
    </row>
    <row r="222" spans="1:20" s="2" customFormat="1" ht="16.5" customHeight="1">
      <c r="A222" s="25"/>
      <c r="B222" s="24"/>
      <c r="C222" s="27"/>
      <c r="D222" s="104"/>
      <c r="E222" s="104"/>
      <c r="F222" s="104"/>
      <c r="G222" s="104"/>
      <c r="H222" s="104"/>
      <c r="I222" s="104"/>
      <c r="J222" s="104"/>
      <c r="K222" s="104"/>
      <c r="L222" s="104"/>
      <c r="M222" s="104"/>
      <c r="N222" s="104"/>
      <c r="O222" s="104"/>
      <c r="P222" s="99" t="s">
        <v>212</v>
      </c>
      <c r="Q222" s="27">
        <v>0</v>
      </c>
      <c r="R222" s="27">
        <v>0</v>
      </c>
      <c r="S222" s="27"/>
      <c r="T222" s="4"/>
    </row>
    <row r="223" spans="1:20" s="2" customFormat="1" ht="16.5" customHeight="1">
      <c r="A223" s="25"/>
      <c r="B223" s="24"/>
      <c r="C223" s="27"/>
      <c r="D223" s="104"/>
      <c r="E223" s="104"/>
      <c r="F223" s="104"/>
      <c r="G223" s="104"/>
      <c r="H223" s="104"/>
      <c r="I223" s="104"/>
      <c r="J223" s="104"/>
      <c r="K223" s="104"/>
      <c r="L223" s="104"/>
      <c r="M223" s="104"/>
      <c r="N223" s="104"/>
      <c r="O223" s="104"/>
      <c r="P223" s="99" t="s">
        <v>213</v>
      </c>
      <c r="Q223" s="67">
        <v>0.5</v>
      </c>
      <c r="R223" s="27">
        <v>0.5</v>
      </c>
      <c r="S223" s="27">
        <v>100</v>
      </c>
      <c r="T223" s="4"/>
    </row>
    <row r="224" spans="1:20" s="2" customFormat="1" ht="16.5" customHeight="1">
      <c r="A224" s="25"/>
      <c r="B224" s="24"/>
      <c r="C224" s="27"/>
      <c r="D224" s="104"/>
      <c r="E224" s="104"/>
      <c r="F224" s="104"/>
      <c r="G224" s="104"/>
      <c r="H224" s="104"/>
      <c r="I224" s="104"/>
      <c r="J224" s="104"/>
      <c r="K224" s="104"/>
      <c r="L224" s="104"/>
      <c r="M224" s="104"/>
      <c r="N224" s="104"/>
      <c r="O224" s="104"/>
      <c r="P224" s="99" t="s">
        <v>214</v>
      </c>
      <c r="Q224" s="27">
        <v>289</v>
      </c>
      <c r="R224" s="27">
        <v>289</v>
      </c>
      <c r="S224" s="27">
        <v>100</v>
      </c>
      <c r="T224" s="4"/>
    </row>
    <row r="225" spans="1:20" s="2" customFormat="1" ht="94.5">
      <c r="A225" s="93"/>
      <c r="B225" s="78"/>
      <c r="C225" s="77"/>
      <c r="D225" s="104">
        <v>5826.38</v>
      </c>
      <c r="E225" s="104">
        <v>5826.38</v>
      </c>
      <c r="F225" s="104">
        <v>3262.2</v>
      </c>
      <c r="G225" s="104">
        <v>3262.2</v>
      </c>
      <c r="H225" s="104">
        <v>575.7</v>
      </c>
      <c r="I225" s="104">
        <v>575.7</v>
      </c>
      <c r="J225" s="104">
        <v>583.68</v>
      </c>
      <c r="K225" s="104">
        <v>583.68</v>
      </c>
      <c r="L225" s="104">
        <v>1404.8</v>
      </c>
      <c r="M225" s="104">
        <v>1404.8</v>
      </c>
      <c r="N225" s="104"/>
      <c r="O225" s="104"/>
      <c r="P225" s="99" t="s">
        <v>215</v>
      </c>
      <c r="Q225" s="27">
        <v>3</v>
      </c>
      <c r="R225" s="27">
        <v>3</v>
      </c>
      <c r="S225" s="27">
        <v>100</v>
      </c>
      <c r="T225" s="4"/>
    </row>
    <row r="226" spans="1:20" s="2" customFormat="1" ht="252">
      <c r="A226" s="25"/>
      <c r="B226" s="24" t="s">
        <v>216</v>
      </c>
      <c r="C226" s="27"/>
      <c r="D226" s="104">
        <v>22205.36</v>
      </c>
      <c r="E226" s="104">
        <v>22205.36</v>
      </c>
      <c r="F226" s="104"/>
      <c r="G226" s="104"/>
      <c r="H226" s="104"/>
      <c r="I226" s="104"/>
      <c r="J226" s="104">
        <v>22205.36</v>
      </c>
      <c r="K226" s="104">
        <v>22205.36</v>
      </c>
      <c r="L226" s="104"/>
      <c r="M226" s="104"/>
      <c r="N226" s="104"/>
      <c r="O226" s="104"/>
      <c r="P226" s="27" t="s">
        <v>217</v>
      </c>
      <c r="Q226" s="27">
        <v>1902</v>
      </c>
      <c r="R226" s="27">
        <v>1902</v>
      </c>
      <c r="S226" s="27">
        <v>100</v>
      </c>
      <c r="T226" s="4"/>
    </row>
    <row r="227" spans="1:20" s="2" customFormat="1" ht="157.5">
      <c r="A227" s="74"/>
      <c r="B227" s="24" t="s">
        <v>218</v>
      </c>
      <c r="C227" s="27"/>
      <c r="D227" s="104">
        <v>64.85</v>
      </c>
      <c r="E227" s="104">
        <v>64.85</v>
      </c>
      <c r="F227" s="104"/>
      <c r="G227" s="104"/>
      <c r="H227" s="104"/>
      <c r="I227" s="104"/>
      <c r="J227" s="104">
        <v>64.85</v>
      </c>
      <c r="K227" s="104">
        <v>64.85</v>
      </c>
      <c r="L227" s="104"/>
      <c r="M227" s="104"/>
      <c r="N227" s="104"/>
      <c r="O227" s="104"/>
      <c r="P227" s="25" t="s">
        <v>219</v>
      </c>
      <c r="Q227" s="26">
        <v>64.85</v>
      </c>
      <c r="R227" s="26">
        <v>64.85</v>
      </c>
      <c r="S227" s="27">
        <v>100</v>
      </c>
      <c r="T227" s="4"/>
    </row>
    <row r="228" spans="1:20" s="2" customFormat="1" ht="173.25">
      <c r="A228" s="25"/>
      <c r="B228" s="24" t="s">
        <v>220</v>
      </c>
      <c r="C228" s="27"/>
      <c r="D228" s="104">
        <v>119.1</v>
      </c>
      <c r="E228" s="104">
        <v>119.1</v>
      </c>
      <c r="F228" s="104"/>
      <c r="G228" s="104"/>
      <c r="H228" s="104">
        <v>119.1</v>
      </c>
      <c r="I228" s="104">
        <v>119.1</v>
      </c>
      <c r="J228" s="104"/>
      <c r="K228" s="104"/>
      <c r="L228" s="104"/>
      <c r="M228" s="104"/>
      <c r="N228" s="104"/>
      <c r="O228" s="104"/>
      <c r="P228" s="25" t="s">
        <v>221</v>
      </c>
      <c r="Q228" s="27">
        <v>119.1</v>
      </c>
      <c r="R228" s="27">
        <v>119.1</v>
      </c>
      <c r="S228" s="27">
        <v>100</v>
      </c>
      <c r="T228" s="4"/>
    </row>
    <row r="229" spans="1:19" ht="15">
      <c r="A229" s="12"/>
      <c r="B229" s="13"/>
      <c r="C229" s="14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4"/>
      <c r="O229" s="14"/>
      <c r="P229" s="12"/>
      <c r="Q229" s="12"/>
      <c r="R229" s="12"/>
      <c r="S229" s="12"/>
    </row>
  </sheetData>
  <sheetProtection/>
  <mergeCells count="297">
    <mergeCell ref="D144:D146"/>
    <mergeCell ref="B144:B146"/>
    <mergeCell ref="A144:A146"/>
    <mergeCell ref="L142:L143"/>
    <mergeCell ref="K142:K143"/>
    <mergeCell ref="L64:L65"/>
    <mergeCell ref="M64:M65"/>
    <mergeCell ref="F64:F65"/>
    <mergeCell ref="G64:G65"/>
    <mergeCell ref="O144:O146"/>
    <mergeCell ref="E144:E146"/>
    <mergeCell ref="P64:P65"/>
    <mergeCell ref="Q64:Q65"/>
    <mergeCell ref="R64:R65"/>
    <mergeCell ref="Q93:Q94"/>
    <mergeCell ref="R93:R94"/>
    <mergeCell ref="S64:S65"/>
    <mergeCell ref="I144:I146"/>
    <mergeCell ref="H144:H146"/>
    <mergeCell ref="G144:G146"/>
    <mergeCell ref="F144:F146"/>
    <mergeCell ref="N64:N65"/>
    <mergeCell ref="O64:O65"/>
    <mergeCell ref="H64:H65"/>
    <mergeCell ref="I64:I65"/>
    <mergeCell ref="J64:J65"/>
    <mergeCell ref="K64:K65"/>
    <mergeCell ref="A160:A161"/>
    <mergeCell ref="N144:N146"/>
    <mergeCell ref="M144:M146"/>
    <mergeCell ref="L144:L146"/>
    <mergeCell ref="K144:K146"/>
    <mergeCell ref="C86:C87"/>
    <mergeCell ref="C88:C89"/>
    <mergeCell ref="C93:C94"/>
    <mergeCell ref="E93:E94"/>
    <mergeCell ref="F93:F94"/>
    <mergeCell ref="A162:A163"/>
    <mergeCell ref="S160:S161"/>
    <mergeCell ref="R160:R161"/>
    <mergeCell ref="Q160:Q161"/>
    <mergeCell ref="F160:F161"/>
    <mergeCell ref="E160:E161"/>
    <mergeCell ref="D160:D161"/>
    <mergeCell ref="C162:C163"/>
    <mergeCell ref="P160:P161"/>
    <mergeCell ref="C160:C161"/>
    <mergeCell ref="S162:S163"/>
    <mergeCell ref="R162:R163"/>
    <mergeCell ref="Q162:Q163"/>
    <mergeCell ref="P162:P163"/>
    <mergeCell ref="O162:O163"/>
    <mergeCell ref="D162:D163"/>
    <mergeCell ref="M162:M163"/>
    <mergeCell ref="G162:G163"/>
    <mergeCell ref="A164:A165"/>
    <mergeCell ref="N162:N163"/>
    <mergeCell ref="L162:L163"/>
    <mergeCell ref="K162:K163"/>
    <mergeCell ref="J162:J163"/>
    <mergeCell ref="I162:I163"/>
    <mergeCell ref="H162:H163"/>
    <mergeCell ref="F162:F163"/>
    <mergeCell ref="E162:E163"/>
    <mergeCell ref="B162:B163"/>
    <mergeCell ref="C164:C165"/>
    <mergeCell ref="G164:G165"/>
    <mergeCell ref="F164:F165"/>
    <mergeCell ref="E164:E165"/>
    <mergeCell ref="D164:D165"/>
    <mergeCell ref="B164:B165"/>
    <mergeCell ref="K164:K165"/>
    <mergeCell ref="J164:J165"/>
    <mergeCell ref="I164:I165"/>
    <mergeCell ref="H164:H165"/>
    <mergeCell ref="S164:S165"/>
    <mergeCell ref="R164:R165"/>
    <mergeCell ref="Q164:Q165"/>
    <mergeCell ref="P164:P165"/>
    <mergeCell ref="O164:O165"/>
    <mergeCell ref="N164:N165"/>
    <mergeCell ref="M164:M165"/>
    <mergeCell ref="L164:L165"/>
    <mergeCell ref="O160:O161"/>
    <mergeCell ref="N160:N161"/>
    <mergeCell ref="M160:M161"/>
    <mergeCell ref="D142:D143"/>
    <mergeCell ref="C142:C143"/>
    <mergeCell ref="B142:B143"/>
    <mergeCell ref="J142:J143"/>
    <mergeCell ref="I142:I143"/>
    <mergeCell ref="H142:H143"/>
    <mergeCell ref="G142:G143"/>
    <mergeCell ref="B134:B135"/>
    <mergeCell ref="L160:L161"/>
    <mergeCell ref="K160:K161"/>
    <mergeCell ref="J160:J161"/>
    <mergeCell ref="I160:I161"/>
    <mergeCell ref="H160:H161"/>
    <mergeCell ref="G160:G161"/>
    <mergeCell ref="C144:C146"/>
    <mergeCell ref="B160:B161"/>
    <mergeCell ref="J144:J146"/>
    <mergeCell ref="F142:F143"/>
    <mergeCell ref="E142:E143"/>
    <mergeCell ref="P104:P106"/>
    <mergeCell ref="O102:O103"/>
    <mergeCell ref="P102:P103"/>
    <mergeCell ref="I102:I103"/>
    <mergeCell ref="J102:J103"/>
    <mergeCell ref="G102:G103"/>
    <mergeCell ref="H102:H103"/>
    <mergeCell ref="E102:E103"/>
    <mergeCell ref="Q102:Q103"/>
    <mergeCell ref="R102:R103"/>
    <mergeCell ref="S102:S103"/>
    <mergeCell ref="A104:A106"/>
    <mergeCell ref="C104:C106"/>
    <mergeCell ref="S104:S106"/>
    <mergeCell ref="Q104:Q106"/>
    <mergeCell ref="R104:R106"/>
    <mergeCell ref="F102:F103"/>
    <mergeCell ref="C102:C103"/>
    <mergeCell ref="A102:A103"/>
    <mergeCell ref="N93:N94"/>
    <mergeCell ref="O93:O94"/>
    <mergeCell ref="K102:K103"/>
    <mergeCell ref="L102:L103"/>
    <mergeCell ref="M102:M103"/>
    <mergeCell ref="N102:N103"/>
    <mergeCell ref="A93:A94"/>
    <mergeCell ref="B93:B94"/>
    <mergeCell ref="D93:D94"/>
    <mergeCell ref="S93:S94"/>
    <mergeCell ref="H93:H94"/>
    <mergeCell ref="I93:I94"/>
    <mergeCell ref="J93:J94"/>
    <mergeCell ref="K93:K94"/>
    <mergeCell ref="L93:L94"/>
    <mergeCell ref="M93:M94"/>
    <mergeCell ref="G93:G94"/>
    <mergeCell ref="B102:B103"/>
    <mergeCell ref="D102:D103"/>
    <mergeCell ref="N88:N89"/>
    <mergeCell ref="O88:O89"/>
    <mergeCell ref="P88:P89"/>
    <mergeCell ref="P93:P94"/>
    <mergeCell ref="F88:F89"/>
    <mergeCell ref="G88:G89"/>
    <mergeCell ref="A88:A89"/>
    <mergeCell ref="B88:B89"/>
    <mergeCell ref="D88:D89"/>
    <mergeCell ref="E88:E89"/>
    <mergeCell ref="H88:H89"/>
    <mergeCell ref="R86:R87"/>
    <mergeCell ref="A86:A87"/>
    <mergeCell ref="B86:B87"/>
    <mergeCell ref="D86:D87"/>
    <mergeCell ref="E86:E87"/>
    <mergeCell ref="S86:S87"/>
    <mergeCell ref="Q88:Q89"/>
    <mergeCell ref="R88:R89"/>
    <mergeCell ref="S88:S89"/>
    <mergeCell ref="I88:I89"/>
    <mergeCell ref="J88:J89"/>
    <mergeCell ref="K88:K89"/>
    <mergeCell ref="L88:L89"/>
    <mergeCell ref="M88:M89"/>
    <mergeCell ref="F86:F87"/>
    <mergeCell ref="P86:P87"/>
    <mergeCell ref="O86:O87"/>
    <mergeCell ref="I86:I87"/>
    <mergeCell ref="J86:J87"/>
    <mergeCell ref="K86:K87"/>
    <mergeCell ref="N84:N85"/>
    <mergeCell ref="I84:I85"/>
    <mergeCell ref="J84:J85"/>
    <mergeCell ref="M86:M87"/>
    <mergeCell ref="N86:N87"/>
    <mergeCell ref="Q84:Q85"/>
    <mergeCell ref="Q86:Q87"/>
    <mergeCell ref="L86:L87"/>
    <mergeCell ref="H84:H85"/>
    <mergeCell ref="G86:G87"/>
    <mergeCell ref="H86:H87"/>
    <mergeCell ref="K84:K85"/>
    <mergeCell ref="L84:L85"/>
    <mergeCell ref="M84:M85"/>
    <mergeCell ref="A84:A85"/>
    <mergeCell ref="B84:B85"/>
    <mergeCell ref="D84:D85"/>
    <mergeCell ref="E84:E85"/>
    <mergeCell ref="F84:F85"/>
    <mergeCell ref="G84:G85"/>
    <mergeCell ref="C84:C85"/>
    <mergeCell ref="P81:P82"/>
    <mergeCell ref="Q81:Q82"/>
    <mergeCell ref="R81:R82"/>
    <mergeCell ref="O84:O85"/>
    <mergeCell ref="P84:P85"/>
    <mergeCell ref="S81:S82"/>
    <mergeCell ref="R84:R85"/>
    <mergeCell ref="S84:S85"/>
    <mergeCell ref="M76:M77"/>
    <mergeCell ref="H76:H77"/>
    <mergeCell ref="I76:I77"/>
    <mergeCell ref="A81:A82"/>
    <mergeCell ref="B81:B82"/>
    <mergeCell ref="C81:C82"/>
    <mergeCell ref="A79:A80"/>
    <mergeCell ref="C79:C80"/>
    <mergeCell ref="D79:D80"/>
    <mergeCell ref="E79:E80"/>
    <mergeCell ref="N76:N77"/>
    <mergeCell ref="O76:O77"/>
    <mergeCell ref="A76:A77"/>
    <mergeCell ref="D76:D77"/>
    <mergeCell ref="E76:E77"/>
    <mergeCell ref="F76:F77"/>
    <mergeCell ref="G76:G77"/>
    <mergeCell ref="J76:J77"/>
    <mergeCell ref="K76:K77"/>
    <mergeCell ref="L76:L77"/>
    <mergeCell ref="A73:A74"/>
    <mergeCell ref="B73:B74"/>
    <mergeCell ref="C73:C74"/>
    <mergeCell ref="A64:A65"/>
    <mergeCell ref="C64:C65"/>
    <mergeCell ref="D64:D65"/>
    <mergeCell ref="E64:E65"/>
    <mergeCell ref="R11:R12"/>
    <mergeCell ref="S11:S12"/>
    <mergeCell ref="C76:C77"/>
    <mergeCell ref="L11:L12"/>
    <mergeCell ref="M11:M12"/>
    <mergeCell ref="N11:N12"/>
    <mergeCell ref="O11:O12"/>
    <mergeCell ref="F11:F12"/>
    <mergeCell ref="G11:G12"/>
    <mergeCell ref="H11:H12"/>
    <mergeCell ref="I11:I12"/>
    <mergeCell ref="J11:J12"/>
    <mergeCell ref="K11:K12"/>
    <mergeCell ref="C3:C7"/>
    <mergeCell ref="A11:A12"/>
    <mergeCell ref="B11:B12"/>
    <mergeCell ref="C11:C12"/>
    <mergeCell ref="D11:D12"/>
    <mergeCell ref="E11:E12"/>
    <mergeCell ref="R3:R7"/>
    <mergeCell ref="S3:S7"/>
    <mergeCell ref="D4:E6"/>
    <mergeCell ref="F4:M4"/>
    <mergeCell ref="F5:G6"/>
    <mergeCell ref="H5:I6"/>
    <mergeCell ref="J5:K6"/>
    <mergeCell ref="L5:M6"/>
    <mergeCell ref="K79:K80"/>
    <mergeCell ref="L1:N1"/>
    <mergeCell ref="D3:M3"/>
    <mergeCell ref="Q1:S1"/>
    <mergeCell ref="A2:S2"/>
    <mergeCell ref="A3:A7"/>
    <mergeCell ref="B3:B7"/>
    <mergeCell ref="N3:O6"/>
    <mergeCell ref="P3:P7"/>
    <mergeCell ref="Q3:Q7"/>
    <mergeCell ref="M79:M80"/>
    <mergeCell ref="N79:N80"/>
    <mergeCell ref="O79:O80"/>
    <mergeCell ref="P79:P80"/>
    <mergeCell ref="Q79:Q80"/>
    <mergeCell ref="F79:F80"/>
    <mergeCell ref="G79:G80"/>
    <mergeCell ref="H79:H80"/>
    <mergeCell ref="I79:I80"/>
    <mergeCell ref="J79:J80"/>
    <mergeCell ref="I81:I82"/>
    <mergeCell ref="R79:R80"/>
    <mergeCell ref="S79:S80"/>
    <mergeCell ref="J81:J82"/>
    <mergeCell ref="K81:K82"/>
    <mergeCell ref="N81:N82"/>
    <mergeCell ref="O81:O82"/>
    <mergeCell ref="L81:L82"/>
    <mergeCell ref="M81:M82"/>
    <mergeCell ref="L79:L80"/>
    <mergeCell ref="P193:P194"/>
    <mergeCell ref="O142:O143"/>
    <mergeCell ref="N142:N143"/>
    <mergeCell ref="M142:M143"/>
    <mergeCell ref="B79:B80"/>
    <mergeCell ref="D81:D82"/>
    <mergeCell ref="E81:E82"/>
    <mergeCell ref="F81:F82"/>
    <mergeCell ref="G81:G82"/>
    <mergeCell ref="H81:H82"/>
  </mergeCells>
  <printOptions/>
  <pageMargins left="0.11811023622047245" right="0.31496062992125984" top="0.11811023622047245" bottom="0.07874015748031496" header="0.11811023622047245" footer="0.11811023622047245"/>
  <pageSetup horizontalDpi="600" verticalDpi="600" orientation="landscape" paperSize="9" scale="58" r:id="rId1"/>
  <rowBreaks count="5" manualBreakCount="5">
    <brk id="30" max="18" man="1"/>
    <brk id="149" max="18" man="1"/>
    <brk id="159" max="18" man="1"/>
    <brk id="176" max="18" man="1"/>
    <brk id="188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nshilkova</dc:creator>
  <cp:keywords/>
  <dc:description/>
  <cp:lastModifiedBy>nfetisova</cp:lastModifiedBy>
  <cp:lastPrinted>2019-02-19T07:46:26Z</cp:lastPrinted>
  <dcterms:created xsi:type="dcterms:W3CDTF">2012-01-17T11:26:32Z</dcterms:created>
  <dcterms:modified xsi:type="dcterms:W3CDTF">2021-07-07T13:03:04Z</dcterms:modified>
  <cp:category/>
  <cp:version/>
  <cp:contentType/>
  <cp:contentStatus/>
</cp:coreProperties>
</file>