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8190" activeTab="0"/>
  </bookViews>
  <sheets>
    <sheet name="Отчет (приложение 3)" sheetId="1" r:id="rId1"/>
  </sheets>
  <definedNames>
    <definedName name="_xlnm.Print_Area" localSheetId="0">'Отчет (приложение 3)'!$A$1:$S$213</definedName>
  </definedNames>
  <calcPr fullCalcOnLoad="1"/>
</workbook>
</file>

<file path=xl/sharedStrings.xml><?xml version="1.0" encoding="utf-8"?>
<sst xmlns="http://schemas.openxmlformats.org/spreadsheetml/2006/main" count="308" uniqueCount="277">
  <si>
    <t>№ п/п</t>
  </si>
  <si>
    <t>Охрана окружающей среды, воспроизводство и использование природных ресурсов</t>
  </si>
  <si>
    <t>Экономическое развитие</t>
  </si>
  <si>
    <t>Объемы финансирования, тыс. рублей</t>
  </si>
  <si>
    <t>Уровень освоения финансовых средств (%)</t>
  </si>
  <si>
    <t>Фактически достигнутые значения целевых показателей</t>
  </si>
  <si>
    <t>всего</t>
  </si>
  <si>
    <t>федеральный бюджет</t>
  </si>
  <si>
    <t>областной бюджет</t>
  </si>
  <si>
    <t>местные бюджеты</t>
  </si>
  <si>
    <t>внебюджетные источники</t>
  </si>
  <si>
    <t>план</t>
  </si>
  <si>
    <t>факт</t>
  </si>
  <si>
    <t xml:space="preserve">Наименование  программных мероприятий </t>
  </si>
  <si>
    <t>Срок реализации программы</t>
  </si>
  <si>
    <t xml:space="preserve">Наименование целевых показателей (индикаторов) определяющих результативность реализации мероприятий </t>
  </si>
  <si>
    <t>Планируемые  значения целевых показателей</t>
  </si>
  <si>
    <t>Уровень достижения, (%)</t>
  </si>
  <si>
    <t>в том числе по источникам       финансирования</t>
  </si>
  <si>
    <t>Развитие системы образования Новохоперского муниципального района</t>
  </si>
  <si>
    <t>Наименование подпрограммы №1
Развитие системы образования Новохоперского муниципального района</t>
  </si>
  <si>
    <t>Доля детей в возрасте 1—6 лет, получающих дошкольную образовательную услугу и (или) услугу по их содержанию в муниципальных дошкольных образовательных учреждениях, в общей численности детей в возрасте 1—6 лет</t>
  </si>
  <si>
    <t>Доля детей в возрасте 1 - 6 лет, состоящих на учете для определения в муниципальные дошкольные образовательные учреждения, в общей численности детей в возрасте 1 - 6 лет</t>
  </si>
  <si>
    <t>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</t>
  </si>
  <si>
    <t>Доля выпускников муниципальных общеобразовательных учреждений, сдавших единый государственный экзамен по русскому языку и математике, в общей численности выпускников муниципальных общеобразовательных учреждений, участвовавших в едином государственном экзамене по данным предметам</t>
  </si>
  <si>
    <t>Доля выпускников муниципальных общеобразовательных учреждений, не получивших аттестат о среднем (полном) образовании, в общей численности выпускников муниципальных общеобразовательных учреждений</t>
  </si>
  <si>
    <t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количестве муниципальных общеобразовательных учреждений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</si>
  <si>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</t>
  </si>
  <si>
    <t>Доля детей первой и второй групп здоровья в общей численности обучающихся в муниципальных общеобразовательных учреждениях</t>
  </si>
  <si>
    <t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</t>
  </si>
  <si>
    <t>Расходы бюджета муниципального образования на общее образование в расчете на 1 обучающегося в муниципальных общеобразовательных учреждениях</t>
  </si>
  <si>
    <t>Подпрограмма №2
Молодежь</t>
  </si>
  <si>
    <t>Количество мероприятий, проектов (программ), направленных на формирование правовых, культурных и нравственных ценностей среди молодежи</t>
  </si>
  <si>
    <t>Осведомленность молодых людей о потенциальных возможностях социальной инициативы в общественной и общественно-политической жизни</t>
  </si>
  <si>
    <t>Подпрограмма №3
Одаренные дети Новохоперского муниципального района</t>
  </si>
  <si>
    <t>Доля детей, включенных в систему выявления и поддержки одаренных детей. (% от общего количества детей школьного возраста)</t>
  </si>
  <si>
    <t>Количество школьников, обучающихся учреждений дополнительного образования детей -победителей  международных, всероссийских, областных олимпиад и конкурсов (человек).</t>
  </si>
  <si>
    <t>Подпрограмма №4
Организация отдыха, оздоровления, занятости детей и подростков Новохоперского муниципального района</t>
  </si>
  <si>
    <t>Удельный вес детей и подростков, охваченных всеми формами отдыха и оздоровления (к общему числу детей от  7 до 17 лет)</t>
  </si>
  <si>
    <t>Удельный вес детей и подростков, находящихся в трудной жизненной ситуации, охваченных всеми формами отдыха и оздоровления</t>
  </si>
  <si>
    <t>Подпрограмма №5
Дети-сироты</t>
  </si>
  <si>
    <t>Удельный вес безнадзорных детей от  общего количества детей, проживающих в районе</t>
  </si>
  <si>
    <t>Коэффициент обеспеченности  реабилитационными услугами   детей, находящихся в социально опасном положении;</t>
  </si>
  <si>
    <t>Количество преступлений, совершенных несовершеннолетними</t>
  </si>
  <si>
    <t>Количество несовершеннолетних, совершивших преступления</t>
  </si>
  <si>
    <t>1.Уровень фактической обеспеченности учреждениями культуры в районе от нормативной потребности:</t>
  </si>
  <si>
    <t>:клубами и учреждениями клубного типа</t>
  </si>
  <si>
    <t>Библиотеками</t>
  </si>
  <si>
    <t>парками культуры и отдыха</t>
  </si>
  <si>
    <t>2.Доля муниципальных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</t>
  </si>
  <si>
    <t>3.Доля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</t>
  </si>
  <si>
    <t>1.1Увеличение количества библиографических записей в электронных каталогах и картотеках общедоступных (публичных) библиотек Новохоперского муниципального района  (по сравнению с предыдущим годом)</t>
  </si>
  <si>
    <t>1.2 Увеличение доли публичных библиотек, подключенных к сети «Интернет», в общем количестве публичных библиотек Новохоперского муниципального района</t>
  </si>
  <si>
    <t>3.1Увеличение численности участников   культурно - досуговых мероприятий (по сравнению с предыдущим годом)</t>
  </si>
  <si>
    <t>3.2Повышение уровня удовлетворенности жителей  Новохоперского муниципального района качеством предоставления услуг в сфере культуры</t>
  </si>
  <si>
    <t>4.1Увеличение доли детей, привлекаемых к участию в творческих мероприятиях, в общем числе детей</t>
  </si>
  <si>
    <t>№1 Нормативно-правовое и организационное обеспечение</t>
  </si>
  <si>
    <t>№ 2  Перечень физкультурных и спортивных мероприятий</t>
  </si>
  <si>
    <t>№ 3  Мероприятия среди инвалидов и иных лиц с ограниченными возможностями здоровья</t>
  </si>
  <si>
    <t>№ 4 Развитие материально-технической базы спорта и спортивных сооружений</t>
  </si>
  <si>
    <t>№ 5 Информационное обеспечение программных мероприятий в СМИ и интернет</t>
  </si>
  <si>
    <t>№ 6 Награждение, страхование</t>
  </si>
  <si>
    <t>№ 7 Строительство и реконструкция  объектов спорта</t>
  </si>
  <si>
    <t>Увеличение спортивных сооружений</t>
  </si>
  <si>
    <t>№ 8 Развитие физкультурно-спортивной работы с детьми и молодежью</t>
  </si>
  <si>
    <t>Увеличение доли учащихся занимающихся в спортивной школе</t>
  </si>
  <si>
    <t>1.1 строительство мусоросортировочного завода в п. Новохоперский</t>
  </si>
  <si>
    <t>Показатель (индикатор)1.1: Выбираемость сырья из ТБО для вторичного использования</t>
  </si>
  <si>
    <t>1.2 поддержка детско-юношеского экологического движения, проведение мероприятий по экологическому просвещению и образованию</t>
  </si>
  <si>
    <t>Показатель (индикатор) 1.2 Привлечение и участие в ежегодных экологических мероприятиях детей дошкольного и школьного возраста</t>
  </si>
  <si>
    <t>1.3. Проведение рейдовых мероприятий по исполнению природоохранного законодательства</t>
  </si>
  <si>
    <t>Показатель (индикатор) 1.3 Увеличение размещения информации в СМИ</t>
  </si>
  <si>
    <t>1.4. проведение оценки состояния окружающей среды</t>
  </si>
  <si>
    <t>Показатель (индикатор) 1.4 Обеспечение участников в семинарах, совещаниях, проводимых для специалистов в области охраны окружающей среды предприятий муниципального района</t>
  </si>
  <si>
    <t>1.5. Благоустройство родников</t>
  </si>
  <si>
    <t>Показатель (индикатор) 1.5. Увеличение количества детей, привлекаемых к участию в мероприятиях экологического движения</t>
  </si>
  <si>
    <t>Количество молодежи принимающей участие в мероприятиях по пропаганде здорового образа жизни в возрасте от 11 до 24 лет.</t>
  </si>
  <si>
    <t>Охват детей и молодежи занимающихся в секциях физическо-оздоровительной, спортивной, технической направленности, в кружках по интересам системы дополнительного образования.</t>
  </si>
  <si>
    <t>Доля родителей, вовлеченных в профилактические мероприятия в образовательных учреждениях, по отношению к общей численности родителей учащихся.</t>
  </si>
  <si>
    <t xml:space="preserve">Объем потребления тепловой энергии, потребляемой (используемой) бюджетными учреждениями МО </t>
  </si>
  <si>
    <t>Объем воды, потребляемой (используемой) бюджетными учреждениями МО</t>
  </si>
  <si>
    <t>Управление муниципальным имуществом и земельными отношениями</t>
  </si>
  <si>
    <t>Поступление неналоговых имущественных доходов в бюджет Новохоперского муниципального района Воронежской области</t>
  </si>
  <si>
    <t xml:space="preserve">Доля объектов недвижимого имущества, на которые зарегистрировано право собственности Новохоперского муниципального района Воронежской области </t>
  </si>
  <si>
    <t>Доля земельных участков, на которые зарегистрировано право собственности Новохоперского муниципального Воронежской области</t>
  </si>
  <si>
    <t>«Муниципальное управление и гражданское общество Новохоперского муниципального района»</t>
  </si>
  <si>
    <t>Подпрограмма 3
"Финансовое и материально-техническое обеспечение деятельности органов местного самоуправления Новохоперского муниципального района"</t>
  </si>
  <si>
    <t>0</t>
  </si>
  <si>
    <t>Подпрограмма 4 "Социальная поддержка инаселения Новохоперского муниципального района"</t>
  </si>
  <si>
    <t>Всего по программам</t>
  </si>
  <si>
    <t>Количество соревнований, олимпиад и иных конкурсных мероприятий различного уровня,  проводимых  для выявления  одаренных  детей в различных сферах интеллектуальной и творческой деятельности (единиц).</t>
  </si>
  <si>
    <t>ОСНОВНОЕ МЕРОПРИЯТИЕ 3. Сохранение традиционной народной культуры, развитие самодеятельного художественного творчества, декоративно-прикладного искусства, ремесел, организация досуга и отдыха</t>
  </si>
  <si>
    <t>ОСНОВНОЕ МЕРОПРИЯТИЕ 6. Создание условий для повышения качества и разнообразия услуг, предоставляемых учреждениями культуры</t>
  </si>
  <si>
    <t>Мероприятие 6.8 Социальная поддержка муниципальных учреждений (центров), учреждений культуры, СДК, СК, библиотек</t>
  </si>
  <si>
    <t>ОСНОВНОЕ МЕРОПРИЯТИЕ 4. Развитие  дополнительного образования детей</t>
  </si>
  <si>
    <t>Основное мероприятие 1 Управление резервным фондом бюджета Новохоперского муниципального района</t>
  </si>
  <si>
    <t>Подпрограмма 
Развитие и поддержка малого и среднего предпринимательства Новохоперского муниципального района</t>
  </si>
  <si>
    <t>Количество вновь созданных рабочих мест (включая вновь зарегистрированных индивидуальных предпринимателей) субъектами малого и среднего предпринимательства, получившими государственную поддержку</t>
  </si>
  <si>
    <t>Количество субъектов малого и среднего предпринимательства, получивших государственную поддержку</t>
  </si>
  <si>
    <t>Основное мероприятие 1: Управление муниципальной собственностью Новохоперского муниципального района Воронежской области</t>
  </si>
  <si>
    <t>Мероприятие 1.1: организация управления муниципальной собственностью Новохоперского муниципального района Воронежской области</t>
  </si>
  <si>
    <t>Мероприятие 1.2: осуществление полномочий собственника в отношении имущества муниципальных учреждений</t>
  </si>
  <si>
    <t>финансовое обеспечение реализации муниципальной программы</t>
  </si>
  <si>
    <t>Основное мероприятие 2: финансовое обеспечение реализации муниципальной программы</t>
  </si>
  <si>
    <t xml:space="preserve">финансовое обеспечение отдела по управлению муниципальном и земельными отношениями администрации Новохоперского муниципального района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</si>
  <si>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</si>
  <si>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Основное мероприятие1
"Развитие и модернизация дошкольного робразования"</t>
  </si>
  <si>
    <t xml:space="preserve">Основное мероприятие 2
"Развитие и модернизация общего образования" </t>
  </si>
  <si>
    <t>Основное мероприятие "Развитие дополнительного образования"</t>
  </si>
  <si>
    <t>Основное мероприятие " Финансовое обеспечение деятельности районных муниципальных учреждений"</t>
  </si>
  <si>
    <t>Основное мероприятие "Обеспечение и проведение государтсвенной (итоговой) аттестации обучающихся, освоивших образовательные программы основного общего образования или среднего (полного) общего образования, в том числе в форме единого государственного экзамена"</t>
  </si>
  <si>
    <t xml:space="preserve">Основное мероприятие " Вовлечение молодежи района в социальную поддержку и обеспечение поддержки научной, творческой и предпринимательской активности молодежи" </t>
  </si>
  <si>
    <t>Основное мероприятие "Обеспечение участия одаренных детей в областных, всероссийских и международных конкурсах, олимпиадах, конференциях, слетах, фестивалях, спортивных соревнований"</t>
  </si>
  <si>
    <t>Основное мероприятие "Обеспечение выплат в рамках подпрограммы "Дети сироты"</t>
  </si>
  <si>
    <t>Основное мероприятие "Организация и осуществление деятельности на выполнение переданных полномочий по опеке и попечительству"</t>
  </si>
  <si>
    <t>Основное мероприятие 1. Развитие библиотечно-информационной деятельности</t>
  </si>
  <si>
    <t>Основное мероприятие 2. Развитие музейного дела</t>
  </si>
  <si>
    <t>Мероприятие 6.4 Приобретение театральных кресел, мебели, выставочного оборудования, одежды сцены, автоклуба и библиобуса для  учреждений культуры и библиотек</t>
  </si>
  <si>
    <t>Организация в средствах массовой информации освещения вопросов профилактики правонарушений и пропаганды здорового образа жизни</t>
  </si>
  <si>
    <t>Уровень преступности (в расчете на 10 тысяч населения) (ед.)</t>
  </si>
  <si>
    <t>Удельный вес совершенных совершеннолетними от общего количества зарегистрированных преступлений (%).</t>
  </si>
  <si>
    <t>2020-2025</t>
  </si>
  <si>
    <t>Объем инвестиций в основной капитал в расчете на душу населения</t>
  </si>
  <si>
    <t>Темп роста оборота МСП к 2016 году</t>
  </si>
  <si>
    <t>Объем отгруженных товаров собственного производства, выполненных работ , услуг собственными силами в промышленном производстве</t>
  </si>
  <si>
    <t>Число созданных рабочих мест ежегодно</t>
  </si>
  <si>
    <t>Среднегодовая численность населения</t>
  </si>
  <si>
    <t>Число субъектов малого и среднего предпринимательства в расчете на 10 тыс. человек населения: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</si>
  <si>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</si>
  <si>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 xml:space="preserve"> Объём инвестиций в основной капитал (за исключением бюджетных средств) в расчете на 1 жителя </t>
  </si>
  <si>
    <t>Численность занятых в сфере малого и среднего предпринимательства, включая индивидуальных предпринимателей</t>
  </si>
  <si>
    <t>Темп роста среднемесячной заработной платы работников организаций (без субъектов малого предпринимательства)</t>
  </si>
  <si>
    <t>Финансовая поддержка субьектов малого и среднего предпринимательства за счет 10% УСН</t>
  </si>
  <si>
    <t>Мероприятие 4.3.2. Предоставление субсидий для субсидирования части затрат субъектам социального предпринимательства-субъектам малого и среднего предпринимательства, осуществляющим социально ориентированную деятельность</t>
  </si>
  <si>
    <t xml:space="preserve">Разработана и реализована программа поддержки субъектов МСП в целях их ускоренного развития в моногородах .Общее количество субъектов МСП в моногорадах, получивших поддержку  </t>
  </si>
  <si>
    <t>Подпрограмма 
Развитие торговли на территории Новохоперского муниципального района</t>
  </si>
  <si>
    <t>Индекс физического объема оборота розничной торговли в сопоставимых ценах %</t>
  </si>
  <si>
    <t>Обеспеченность населения муниципального образования площадью торговых объектов кв. м.на 1000 человек</t>
  </si>
  <si>
    <t>Обеспеченность торговым обслуживанием сельского населения, проживающего в отделенных и малонаселенных пунктам муниципального района человек</t>
  </si>
  <si>
    <t xml:space="preserve">Количество молодых семей, получивших социальную выплату в текущем году </t>
  </si>
  <si>
    <t>«Комплексное развитие сельских территорий Новохопёрского района»</t>
  </si>
  <si>
    <t>Показатель (индикатор) 1, численность сельского населения</t>
  </si>
  <si>
    <t>Показатель (индикатор) 2, численность сельского населения в трудоспособном возрасте</t>
  </si>
  <si>
    <t>Показатель (индикатор) 3, коэффициент рождаемости сельского населения (число родившихся на 100 сельских жителей)</t>
  </si>
  <si>
    <t>Основное 
мероприятие 1.1 «Создание условий для обеспечения доступным комфортным жильем сельского населения»</t>
  </si>
  <si>
    <t xml:space="preserve">Показатель 1 Количество граждан, признанных нуждающимися в улучшении жилищных условий     </t>
  </si>
  <si>
    <t>Показатекль 2 Ввод (приобретение) жилья для граждан, проживающих в сельской местности</t>
  </si>
  <si>
    <t>Показатекль 3 Количество граждан, улучшивших жилищные условия</t>
  </si>
  <si>
    <t>Мероприятие 2 «Развитие рынка труда (кадрового потенциала) на сельских территориях»</t>
  </si>
  <si>
    <t>Показатель (индикатор) 1 Численность работников, обучающихся по ученическим договорам</t>
  </si>
  <si>
    <t xml:space="preserve">Показатель (индикатор) 2 Численность привлеченных сельскохозяйственными товаропроизводителями студентов к прохождению производственной практики </t>
  </si>
  <si>
    <t>Мероприятие 3 Создание и развитие инфраструктуры на сельских территориях в рамках ведомственного проекта «Современный облик сельских территорий», а также реализация мероприятий в рамках проекта «Благоустройство сельских территорий»</t>
  </si>
  <si>
    <t>Показатель (индикатор) 1. Численность учащихся в сельских общеобразовательных учреждениях</t>
  </si>
  <si>
    <t>Показатель (индикатор) 2 Ввод в действие сельских общеобразовательных учреждений</t>
  </si>
  <si>
    <t>Показатель (индикатор) 3    Наличие ФАПов в поселениях</t>
  </si>
  <si>
    <t>Показатель (индикатор) 4 в том числе находящихся в ветхом и аварийном состоянии</t>
  </si>
  <si>
    <t>Показатель (индикатор) 5 Прирост числа жителей, обеспеченного ФАПами</t>
  </si>
  <si>
    <t>Показатель (индикатор) 6 Наличие спортивных сооружений в поселениях</t>
  </si>
  <si>
    <t>Показатель (индикатор)7 в том числе находящихся в ветхом и аварийном состоянии</t>
  </si>
  <si>
    <t>Показатель (индикатор) 8 Ввод в действие спортивных сооружений в поселениях</t>
  </si>
  <si>
    <t>Показатель (индикатор) 9  Прирост числа жителей, обеспеченного спортивными сооружениями</t>
  </si>
  <si>
    <t>Показатель (индикатор) 10 Наличие учреждений культурно-досугового типа в поселениях</t>
  </si>
  <si>
    <t>Показатель (индикатор) 11 Ввод в действие учреждений культурно-досугового типа в поселениях</t>
  </si>
  <si>
    <t>Показатель (индикатор) 12 Прирост числа жителей, обеспеченного учреждениями культурно-досугового типа</t>
  </si>
  <si>
    <t>Показатель (индикатор) 13 Ввод в действие распределительных газовых сетей в поселениях</t>
  </si>
  <si>
    <t>Показатель (индикатор) 14 Уровень газификации жилищного фонда поселений муниципального района</t>
  </si>
  <si>
    <t>Показатель (индикатор) 15 Строительство локальных водопроводов в поселениях муниципального района</t>
  </si>
  <si>
    <t>Показатель (индикатор) 16 Уровень износа объектов водоснабжения</t>
  </si>
  <si>
    <t>Показатель (индикатор) 17 Уровень обеспечения населения питьевой водой в сельских поселениях</t>
  </si>
  <si>
    <t>Показатель (индикатор) 18 Количество населенных пунктов, в которых реализованы проекты комплексного обустройства</t>
  </si>
  <si>
    <t>Показатель (индикатор) 19 Объем жилищной застройки</t>
  </si>
  <si>
    <t>Показатель (индикатор) 20 Строительство автомобильных дорог общего пользования с твердым покрытием, ведущим от сети автомобильных дорог общего пользования с твердым покрытием к ближайшим общественно значимым объектам сельских населенных пунктов, а также к объектам производства и переработки сельскохозяйственной продукции на территории Новохопёрского муниципального района</t>
  </si>
  <si>
    <t>Показатель (индикатор) 21 Количество созданных новых рабочих мест</t>
  </si>
  <si>
    <t>Показатель (индикатор) 1. Количество реализованных на сельских территориях проектов по благоустройству</t>
  </si>
  <si>
    <t>Мероприятие 4. Оказание сельхозтоваропроизводителям и ЛПХ консультационной помощи и предоставление информации по вопросам ведения сельскохозяйственного производства и другим вопросам, связанным с производством и реализацией сельскохозяйственной продукции</t>
  </si>
  <si>
    <t>Показатель (индикатор) 1 Количество оказанных услуг МКУ «ИКЦ» юридическим и физическим лицам</t>
  </si>
  <si>
    <t>Мероприятие 5. Поддержка местных инициатив территориального общественного самоуправления (ТОС) и граждан в Новохоперском муниципальном районе</t>
  </si>
  <si>
    <t>Показатель (индикатор) 1, Финансирование местных инициатив территориального общественного самоуправления (ТОС) и граждан в Новохопёрском муниципальном районе</t>
  </si>
  <si>
    <t>Мероприятие 6. Субвенции на осуществление отдельных государственных полномочий по организации деятельности по отлову и содержанию безнадзорных животных</t>
  </si>
  <si>
    <t>Показатель (индикатор) 1, Субвенции на осуществление отдельных государственных полномочий по организации деятельности по отлову и содержанию безнадзорных животных</t>
  </si>
  <si>
    <t xml:space="preserve">2020-2025 </t>
  </si>
  <si>
    <t>Протяженность освещенных частей улиц, проездов, набережных</t>
  </si>
  <si>
    <t>ПОДПРОГРАММА 1 "Энергосбережение и повышение энергетической эффективности обеспечние в организациях с участиеем муниципального образования Новохопёрского муниципального района"</t>
  </si>
  <si>
    <t>ПОДПРОГРАММА 2 "Энергосбережение и повышение энергетической эффективности в жилищном фонде, коммунальном комплексе, строительстве, в системах наружного освещения и обеспечении качественными жилищно-коммунальными услугами"</t>
  </si>
  <si>
    <t>Не более 10</t>
  </si>
  <si>
    <t>Муниципальный долг Новохопёрского муниципального района, в % к годовому объему доходов районного бюджета без учета объема безвозмездных поступлений</t>
  </si>
  <si>
    <t>Не более 100</t>
  </si>
  <si>
    <t>Обеспеченность бюджета муниципального образования налоговыми и неналоговыми доходами в расчете на 10000 рублей доходов местного бюджета (без учета безвозмездных поступлений, имеющих целевой характер)</t>
  </si>
  <si>
    <t>Основное мероприятие 2
 выравнивание бюджетной обеспеченности поселений</t>
  </si>
  <si>
    <t>Основное мероприятие 9 Эффективная организация исполнения районного бюджета по расходам и источникам финансирования дефицита районного бюджета</t>
  </si>
  <si>
    <t>Основное мероприятие 10 Софинансирование приоритетных социально значимых расходов местных бюджетов</t>
  </si>
  <si>
    <t>Доля удовлетворенности населения деятельностью органов местного самоуправления Новохопёрского муниципального района (не менее 70%).</t>
  </si>
  <si>
    <t>Увеличение доли количества информационных материалов в средствах массовой информации, освещающих деятельность органов местного самоуправления Новохопёрского муниципального района и направленных на стимулирование участия населения в осуществлении местного самоуправления на территории Новохопёрского муниципального района (не менее чем на 10%).</t>
  </si>
  <si>
    <t>не менее чем 10%</t>
  </si>
  <si>
    <t>Подпрограмма 1
"Подготовка кадрового резерва администрации Новохопёрского муниципального района Воронежской области"</t>
  </si>
  <si>
    <t>Увеличение количества лиц из кадрового резерва администрации муниципального района, назначенных на должности муниципальной службы, к 2025 году – 100%.</t>
  </si>
  <si>
    <t>Подпрограмма 2
"Подготовка, переподготовка и повышение квалификации кадров органов местного самоуправления Новохоперского муниципального района"</t>
  </si>
  <si>
    <t>Увеличение количества лиц, прошедших подготовку, переподготовку и повышение квалификации, к 2025 году – 70%.</t>
  </si>
  <si>
    <t>Финансовое выполнение мероприятий по оказанию дополнительной адресной социальной помощи малоимущим гражданам, семьям, инвалидам, находящимся в тяжелых материальных условиях; поддержка общественных организаций, деятельность которых направлена на социальную помощь различным группам населения; поддержка специалистов-пенсионеров бюджетной сферы, граждан, имеющих особые заслуги перед муниципальным образованием, к 2021 году – 100%.</t>
  </si>
  <si>
    <t>Основное мероприятие 1 Финансовое обеспечение деятельности по защите населения и территории от чрезвычайных ситуаций природного и техногенного характера</t>
  </si>
  <si>
    <t xml:space="preserve"> Отношение дефицита районного бюджета (за вычетом поступлений от продажи акций и иных форм участия в капитале, находящихся в собственности Новохопёрского   муниципального района, и  снижения остатков средств на счетах по учету средств районного бюджета) к годовому объему доходов районного бюджета без учета объема безвозмездных поступлений, %.</t>
  </si>
  <si>
    <t>Основное мероприятие 3 Поддержка мер по обеспечению сбалансированности местных бюджетов </t>
  </si>
  <si>
    <t>Основное мероприятие 4 Обеспечение своевременных расчетов по долговым обязательствам </t>
  </si>
  <si>
    <t>Основное мероприятие 5 Осуществление отдельных полномочий Воронежской области на создание и организацию деятельности комиссий по делам несовершеннолетних и защите их прав </t>
  </si>
  <si>
    <t>Основное мероприятие 6 Осуществление отдельных полномочий Воронежской области по сбору информации от поселений, входящих в муниципальный район, необходимой для ведения регистра муниципальных нормативных правовых актов </t>
  </si>
  <si>
    <t>Основное мероприятие 7 Взаимные расчеты </t>
  </si>
  <si>
    <t>Основное мероприятие 8 Мероприятия по обеспечению мобилизационной готовности </t>
  </si>
  <si>
    <t>Управление муниципальными        финансами Новохопёрского         муниципального района</t>
  </si>
  <si>
    <t xml:space="preserve">Энергосбережение и повышение энергетической эффективности, обеспечение качественными жилищно-коммунальными услугами населения Новохоперского муниципального района </t>
  </si>
  <si>
    <t xml:space="preserve">«Обеспечение общественного порядка и противодействие преступности </t>
  </si>
  <si>
    <t xml:space="preserve"> Развитие физической культуры и спорта в Новохоперском муниципальном районе</t>
  </si>
  <si>
    <t xml:space="preserve"> Культура Новохоперского муниципального района</t>
  </si>
  <si>
    <t>Средняя заработная плата  педагогических работников дошкольных образовательных учреждений</t>
  </si>
  <si>
    <t>Число общеобразовательных организаций, обновивших материально-техническую базу для реализации основных и дополнительных программ цифроворо, естественнонаучного и гуманитарного  профилей</t>
  </si>
  <si>
    <t>Численность обучающихся общеобразовательных организаций, обновивших материально-техническую базу для реализации основных и дополнительных программ цифроворо, естественнонаучного и гуманитарного  профилей</t>
  </si>
  <si>
    <t>Доля детей, в возрасте 5-18 лет, получающих услуги по дополнительному образованию в организациях различной организационной- правовой формы и формы собственности, в общей численности детей данной возрастной группы</t>
  </si>
  <si>
    <t xml:space="preserve">Доля детей в возрасте от 5 до 18 лет, получающих услуги дополнительное образование  с использованием сертификата дополнительного образования (для организаций дополнительного образования) </t>
  </si>
  <si>
    <t>Доля детей, охваченных деятельностью детских технопарков «Кванториум» (мобильных технопарков «Кванториум») и других проектов, направленных на обеспечение доступности дополнительных общеобразовательных программ естественнонаучной и технической направленностей</t>
  </si>
  <si>
    <t>Доля участников открытых онлайн-уроков, реализующих с учетом опыта цикла открытых уроков «Проектория», «Уроки настоящего» или иных аналогичных по возможностям, функциям и результатам  проектов, направленных на ранюю профориентацию</t>
  </si>
  <si>
    <t xml:space="preserve">Доля детей, получивших рекомендации по построению индивидуального учебного плана в соответствии с выбранными профессиональными компетенциями (профессиональными областями деятельности) с учетом реализации проекта «Билет в будущее» </t>
  </si>
  <si>
    <t>Доля образовательных организаций, расположенных на территории Воронежской области обеспеченных Интернет – соединением со скоростью соединения не менее 100 МБ/с – для образовательных организаций, расположенных в городском поселении, 50 МБ/С – для образовательных организаций, расположенных в сельском поселении, а также гарантированным Интернет – трафиком</t>
  </si>
  <si>
    <t>Доля муниципальных образовательных организаций, в которых внедрена целевая модель цифровой образовательной среды в образовательных организациях, реализующих образовательные программы общего образования</t>
  </si>
  <si>
    <t xml:space="preserve">Доля обучающихся, для которых формируется цифровой образовательный профиль и индивидуальный план обучения (персональная траектория обучения) с использованием федеральной информационно – сервисной платформы цифровой образовательной среды (федеральных цифровых платформ, информационных систем и ресурсов), между которыми обеспечено информационное взаимодействие, в общем числе обучающихся по программам общего образования и дополнительного образования детей </t>
  </si>
  <si>
    <t>Доля учителей общеобразовательных организаций, вовлеченных в национальную систему профессионального роста педагогических работников</t>
  </si>
  <si>
    <t>Доля педагогических работников, прошедших добровольную независимую оценку профессиональной квалификации</t>
  </si>
  <si>
    <t>Доля обучающихся, вовлеченных в деятельность общественных объединений на базе образовательных организаций общего образования</t>
  </si>
  <si>
    <t>Доля молодых людей, вовлеченных в творческую деятельность</t>
  </si>
  <si>
    <t>Участие молодежи в различных формах самоорганизации и структурах социальной направленности (шт).</t>
  </si>
  <si>
    <t xml:space="preserve">Доля молодых людей вовлеченных в добровольческую деятельность </t>
  </si>
  <si>
    <t>Доля населения, удовлетворенного услугами по организации отдыха, оздоровления детей и подростков в оздоровительных лагерях различных типов и видов</t>
  </si>
  <si>
    <t>2014-2024</t>
  </si>
  <si>
    <t>Об утверждении муниципальной программы Новохопёрского муниципального района «Обеспечение жильем молодых семей и врачей, работающих в медицинских учреждениях Новохопёрского района»</t>
  </si>
  <si>
    <t>Мероприятие 1. Предоставление социальных выплат молодым семьям на приобретение (строительство) жилого помещения</t>
  </si>
  <si>
    <t>Мероприятие 2 Предоставление денежной компенсации врачам за наем жилого помещения</t>
  </si>
  <si>
    <t>Мероприятие 3 Предоставление социальной выплаты врачам на софинансирорование расходов по приобретению жилого помещения</t>
  </si>
  <si>
    <t>Количество врачей, получивших денежную компенсацию за наём жилого помещения</t>
  </si>
  <si>
    <t>Количество врачей, получивших социальную выплату</t>
  </si>
  <si>
    <t xml:space="preserve">Отчет
о ходе реализации муниципальных программ
(финансирование Программ)
за 2022 г.
</t>
  </si>
  <si>
    <t>профицит 32476,7 тыс.руб.</t>
  </si>
  <si>
    <t xml:space="preserve">Муниципальная программа "Энергосбережение и повышение энергетической эффективности, обеспечение качественными жилищно-коммунальными услугами населения Новохоперского муниципального района" </t>
  </si>
  <si>
    <t>Основное мероприятие 1. Региональный проект "Чистая вода"</t>
  </si>
  <si>
    <t>Объем потребления воды МО</t>
  </si>
  <si>
    <t>Основное мероприятие 4. Строительство, реконструкция и ремонт котельных находящихся в муниципальной собственности</t>
  </si>
  <si>
    <t xml:space="preserve">Основное мероприятие 5 Строительство, реконструкция и капитальный ремонт систем водоснабжения и водоотведения, тепловых сетей </t>
  </si>
  <si>
    <t>Основное мероприятие 5 Модернизация систем освещения с установкой энергосберегающих светильников и автоматизтрованных систем управления освещением</t>
  </si>
  <si>
    <t xml:space="preserve">Основное мероприятие 7 Установка светильников уличного освещения с энергосберегающими лампами, внедрение автоматизированной системы контроля и управления потреблением и сбытом энергии (АСКУЭ) в сетях уличного и внутриквартального освещения </t>
  </si>
  <si>
    <t>Доля протяженности освещенных частей улиц, проездов, набережных к их общей протяженности на коней отчетного года</t>
  </si>
  <si>
    <t>Основное мероприятие 2 Приобритение коммунальной специализированной техники</t>
  </si>
  <si>
    <t xml:space="preserve">Количество имеющейся коммунальной специализированной техники </t>
  </si>
  <si>
    <t xml:space="preserve">Основное мероприятие 4 Повышение доступности и качества транспортных услуг для населения </t>
  </si>
  <si>
    <t>Основное мероприятие 5 Повышение доступности жилья и качества жилищного обеспечения населения</t>
  </si>
  <si>
    <t>Число жилых домов на территории МО</t>
  </si>
  <si>
    <t>Мероприятия в области дорожного хозяйства в части переданных полномочий по использованию автомобильных дорог в границах населенных пунктов поселения и осуществление дорожной деятельности (Закупка товаров, работ и услуг для обеспечения государственных (муниципальных) нужд</t>
  </si>
  <si>
    <t xml:space="preserve">Капитальный ремонт и ремонт автомобильных дорог общего пользования местного значения </t>
  </si>
  <si>
    <r>
      <rPr>
        <b/>
        <sz val="10"/>
        <rFont val="Times New Roman"/>
        <family val="1"/>
      </rPr>
      <t xml:space="preserve">Мероприятие 4.2.1. </t>
    </r>
    <r>
      <rPr>
        <sz val="10"/>
        <rFont val="Times New Roman"/>
        <family val="1"/>
      </rPr>
      <t>Предоставление за счет средств муниципального бюджета субсидий на компенсацию части затрат субъектов малого и среднего предпринимательства, связанных с уплатой первого взноса (аванса) при заключении договора (договоров) лизинга оборудования с российскими лизинговыми организациями в целях создания и (или) развития либо модернизации производства   товаров (работ, услуг)</t>
    </r>
  </si>
  <si>
    <r>
      <rPr>
        <b/>
        <sz val="10"/>
        <rFont val="Times New Roman"/>
        <family val="1"/>
      </rPr>
      <t>Мероприятие 4.2.2.</t>
    </r>
    <r>
      <rPr>
        <sz val="10"/>
        <rFont val="Times New Roman"/>
        <family val="1"/>
      </rPr>
      <t xml:space="preserve"> Предоставлении субсидий на компенсацию части затрат субъектов малого и среднего предпринимательства, связанных с уплатой процентов по кредитам, привлеченным в российских кредитных организациях на строительство (реконструкцию) для собственных нужд производственных зданий, строений и сооружений либо приобретение оборудования в целях создания и (или) развития либо модернизации производства товаров (работ, услуг)</t>
    </r>
  </si>
  <si>
    <r>
      <rPr>
        <b/>
        <sz val="10"/>
        <rFont val="Times New Roman"/>
        <family val="1"/>
      </rPr>
      <t>Мероприятие 4.2.3.</t>
    </r>
    <r>
      <rPr>
        <sz val="10"/>
        <rFont val="Times New Roman"/>
        <family val="1"/>
      </rPr>
      <t xml:space="preserve"> Предоставление субсидий на компенсацию части затрат субъектов малого и среднего предпринимательства, связанных с приобретением оборудования в целях создания и (или) развития, и (или) модернизации производства товаров (работ, услуг)</t>
    </r>
  </si>
  <si>
    <r>
      <rPr>
        <b/>
        <sz val="10"/>
        <rFont val="Times New Roman"/>
        <family val="1"/>
      </rPr>
      <t>Мероприятие 4.2.4.</t>
    </r>
    <r>
      <rPr>
        <sz val="10"/>
        <rFont val="Times New Roman"/>
        <family val="1"/>
      </rPr>
      <t xml:space="preserve"> Предоставление грантов начинающим субъектам малого предпринимательства – индивидуальным предпринимателям и юридическим лицам- производителям товаров (работ, услуг) </t>
    </r>
  </si>
  <si>
    <r>
      <t>Мероприятие 4.2.5</t>
    </r>
    <r>
      <rPr>
        <sz val="10"/>
        <rFont val="Times New Roman"/>
        <family val="1"/>
      </rPr>
      <t xml:space="preserve"> Предоставление за счет средств муниципального бюджета субсидии на развитие инфраструктуры поддержки предпринимательства АНО " Новохоперский центр поддержки предпринимательства"</t>
    </r>
  </si>
  <si>
    <t>Средняя заработная плата педагогических работников образовательных учреждений общего образования</t>
  </si>
  <si>
    <t>Мероприятия по развитию и поддержки деятельности объединений юнных инспекторов движения</t>
  </si>
  <si>
    <t>Прочие мероприятия в области образования</t>
  </si>
  <si>
    <t>Региональный проект "Патриотическое воспитание граждан Российской Федерации"</t>
  </si>
  <si>
    <t>Основное мероприятие "Гражанское образование и патриотическое воспитание молодежи, содействие формированию правовых, культурных и нравственных ценностей среди молодежи"</t>
  </si>
  <si>
    <t>Доля детей- сирот и детей, оставшихся без попечения родителей, переданных на воспитание в семьи граждан % от общего количества детей- сирот и детей, оставшихся без попечения родителей</t>
  </si>
  <si>
    <t>Подпрограмма №6
Профилактика безнадзорности и правонарушений несовершеннолетних на территории Новохоперского муниципального района на 2020-2025 годы</t>
  </si>
  <si>
    <t>«Развитие физической культуры и спорта в Новохопёрском муниципальном районе» Физкультурные и спортивно-массовые мероприятия»</t>
  </si>
  <si>
    <t>Нормативно-правовое и организационное обеспечение</t>
  </si>
  <si>
    <t>Перечень физкультурных и спортивных мероприятий</t>
  </si>
  <si>
    <t>Мероприятия среди инвалидов и иных лиц с ограниченными возможностями</t>
  </si>
  <si>
    <t>Развитее материально-технической базы спорта и спортивных сооружений</t>
  </si>
  <si>
    <t>Информационное обеспечение программных мероприятий в СМИ и сети интернет</t>
  </si>
  <si>
    <t>Награждение, страхование</t>
  </si>
  <si>
    <t>Строительство и реконструкция объектов спорта</t>
  </si>
  <si>
    <t>Развитие физкультурно-спортивной работы с детьми и молодежью</t>
  </si>
  <si>
    <t>Развитее футбола в Новохоперском муниципальном районе</t>
  </si>
  <si>
    <t>Развитие водных видов спорта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</si>
</sst>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"/>
    <numFmt numFmtId="183" formatCode="#,##0.000"/>
    <numFmt numFmtId="184" formatCode="#,##0.0000"/>
    <numFmt numFmtId="185" formatCode="#,##0.00&quot;р.&quot;"/>
    <numFmt numFmtId="186" formatCode="0.0%"/>
    <numFmt numFmtId="187" formatCode="#,##0.00_ ;[Red]\-#,##0.00\ "/>
    <numFmt numFmtId="188" formatCode="_-* #,##0.000_р_._-;\-* #,##0.000_р_._-;_-* &quot;-&quot;??_р_._-;_-@_-"/>
    <numFmt numFmtId="189" formatCode="_-* #,##0.0_р_._-;\-* #,##0.0_р_._-;_-* &quot;-&quot;??_р_._-;_-@_-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u val="single"/>
      <sz val="12"/>
      <name val="Times New Roman"/>
      <family val="1"/>
    </font>
    <font>
      <b/>
      <sz val="10"/>
      <name val="Times New Roman"/>
      <family val="1"/>
    </font>
    <font>
      <i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u val="single"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u val="single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0"/>
      <color indexed="8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u val="single"/>
      <sz val="11"/>
      <color theme="1"/>
      <name val="Calibri"/>
      <family val="2"/>
    </font>
    <font>
      <b/>
      <i/>
      <sz val="11"/>
      <color theme="1"/>
      <name val="Calibri"/>
      <family val="2"/>
    </font>
    <font>
      <sz val="11"/>
      <color theme="1"/>
      <name val="Times New Roman"/>
      <family val="1"/>
    </font>
    <font>
      <b/>
      <i/>
      <u val="single"/>
      <sz val="12"/>
      <color theme="1"/>
      <name val="Times New Roman"/>
      <family val="1"/>
    </font>
    <font>
      <sz val="12"/>
      <color theme="1"/>
      <name val="Times New Roman"/>
      <family val="1"/>
    </font>
    <font>
      <i/>
      <u val="single"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i/>
      <sz val="12"/>
      <color theme="1"/>
      <name val="Times New Roman"/>
      <family val="1"/>
    </font>
    <font>
      <sz val="10"/>
      <color theme="1"/>
      <name val="Arial"/>
      <family val="2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1" fillId="0" borderId="0">
      <alignment/>
      <protection/>
    </xf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80">
    <xf numFmtId="0" fontId="0" fillId="0" borderId="0" xfId="0" applyFont="1" applyAlignment="1">
      <alignment/>
    </xf>
    <xf numFmtId="0" fontId="53" fillId="32" borderId="0" xfId="0" applyFont="1" applyFill="1" applyAlignment="1">
      <alignment/>
    </xf>
    <xf numFmtId="0" fontId="0" fillId="32" borderId="0" xfId="0" applyFill="1" applyAlignment="1">
      <alignment/>
    </xf>
    <xf numFmtId="0" fontId="44" fillId="32" borderId="0" xfId="0" applyFont="1" applyFill="1" applyAlignment="1">
      <alignment/>
    </xf>
    <xf numFmtId="0" fontId="0" fillId="32" borderId="0" xfId="0" applyFont="1" applyFill="1" applyAlignment="1">
      <alignment/>
    </xf>
    <xf numFmtId="4" fontId="0" fillId="32" borderId="0" xfId="0" applyNumberFormat="1" applyFont="1" applyFill="1" applyAlignment="1">
      <alignment/>
    </xf>
    <xf numFmtId="182" fontId="0" fillId="32" borderId="0" xfId="0" applyNumberFormat="1" applyFont="1" applyFill="1" applyAlignment="1">
      <alignment/>
    </xf>
    <xf numFmtId="0" fontId="54" fillId="32" borderId="10" xfId="0" applyFont="1" applyFill="1" applyBorder="1" applyAlignment="1">
      <alignment horizontal="center" vertical="top" wrapText="1"/>
    </xf>
    <xf numFmtId="0" fontId="55" fillId="32" borderId="10" xfId="0" applyFont="1" applyFill="1" applyBorder="1" applyAlignment="1">
      <alignment horizontal="center" vertical="top" wrapText="1"/>
    </xf>
    <xf numFmtId="0" fontId="55" fillId="32" borderId="10" xfId="0" applyFont="1" applyFill="1" applyBorder="1" applyAlignment="1">
      <alignment horizontal="left" vertical="center" wrapText="1"/>
    </xf>
    <xf numFmtId="182" fontId="55" fillId="32" borderId="10" xfId="0" applyNumberFormat="1" applyFont="1" applyFill="1" applyBorder="1" applyAlignment="1">
      <alignment horizontal="center" vertical="center" wrapText="1"/>
    </xf>
    <xf numFmtId="0" fontId="56" fillId="32" borderId="0" xfId="0" applyFont="1" applyFill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57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3" fontId="55" fillId="32" borderId="10" xfId="0" applyNumberFormat="1" applyFont="1" applyFill="1" applyBorder="1" applyAlignment="1">
      <alignment horizontal="center" vertical="center" wrapText="1"/>
    </xf>
    <xf numFmtId="0" fontId="58" fillId="32" borderId="10" xfId="0" applyFont="1" applyFill="1" applyBorder="1" applyAlignment="1">
      <alignment horizontal="center" vertical="center" textRotation="90" wrapText="1"/>
    </xf>
    <xf numFmtId="0" fontId="59" fillId="32" borderId="10" xfId="0" applyFont="1" applyFill="1" applyBorder="1" applyAlignment="1">
      <alignment horizontal="left" vertical="center" wrapText="1"/>
    </xf>
    <xf numFmtId="0" fontId="55" fillId="32" borderId="10" xfId="0" applyFont="1" applyFill="1" applyBorder="1" applyAlignment="1">
      <alignment horizontal="center" vertical="center" wrapText="1"/>
    </xf>
    <xf numFmtId="0" fontId="55" fillId="32" borderId="10" xfId="0" applyFont="1" applyFill="1" applyBorder="1" applyAlignment="1">
      <alignment vertical="top" wrapText="1"/>
    </xf>
    <xf numFmtId="0" fontId="60" fillId="32" borderId="10" xfId="0" applyFont="1" applyFill="1" applyBorder="1" applyAlignment="1">
      <alignment horizontal="center" vertical="top" wrapText="1"/>
    </xf>
    <xf numFmtId="0" fontId="61" fillId="32" borderId="10" xfId="0" applyFont="1" applyFill="1" applyBorder="1" applyAlignment="1">
      <alignment horizontal="left" vertical="center" wrapText="1"/>
    </xf>
    <xf numFmtId="0" fontId="60" fillId="32" borderId="10" xfId="0" applyFont="1" applyFill="1" applyBorder="1" applyAlignment="1">
      <alignment horizontal="center" vertical="center" wrapText="1"/>
    </xf>
    <xf numFmtId="3" fontId="60" fillId="32" borderId="10" xfId="0" applyNumberFormat="1" applyFont="1" applyFill="1" applyBorder="1" applyAlignment="1">
      <alignment horizontal="center" vertical="center" wrapText="1"/>
    </xf>
    <xf numFmtId="0" fontId="60" fillId="32" borderId="10" xfId="0" applyFont="1" applyFill="1" applyBorder="1" applyAlignment="1">
      <alignment vertical="top" wrapText="1"/>
    </xf>
    <xf numFmtId="0" fontId="60" fillId="32" borderId="10" xfId="0" applyFont="1" applyFill="1" applyBorder="1" applyAlignment="1">
      <alignment horizontal="left" vertical="center" wrapText="1"/>
    </xf>
    <xf numFmtId="182" fontId="60" fillId="32" borderId="10" xfId="0" applyNumberFormat="1" applyFont="1" applyFill="1" applyBorder="1" applyAlignment="1">
      <alignment horizontal="center" vertical="center" wrapText="1"/>
    </xf>
    <xf numFmtId="0" fontId="60" fillId="32" borderId="10" xfId="52" applyFont="1" applyFill="1" applyBorder="1" applyAlignment="1">
      <alignment vertical="top" wrapText="1"/>
      <protection/>
    </xf>
    <xf numFmtId="3" fontId="54" fillId="32" borderId="10" xfId="0" applyNumberFormat="1" applyFont="1" applyFill="1" applyBorder="1" applyAlignment="1">
      <alignment horizontal="center" vertical="top" wrapText="1"/>
    </xf>
    <xf numFmtId="0" fontId="5" fillId="32" borderId="10" xfId="0" applyFont="1" applyFill="1" applyBorder="1" applyAlignment="1">
      <alignment horizontal="left" vertical="center" wrapText="1"/>
    </xf>
    <xf numFmtId="188" fontId="3" fillId="32" borderId="10" xfId="59" applyNumberFormat="1" applyFont="1" applyFill="1" applyBorder="1" applyAlignment="1">
      <alignment horizontal="center" vertical="center" wrapText="1"/>
    </xf>
    <xf numFmtId="3" fontId="3" fillId="32" borderId="10" xfId="0" applyNumberFormat="1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vertical="center" wrapText="1"/>
    </xf>
    <xf numFmtId="0" fontId="4" fillId="32" borderId="10" xfId="0" applyFont="1" applyFill="1" applyBorder="1" applyAlignment="1">
      <alignment vertical="top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left" vertical="center" wrapText="1"/>
    </xf>
    <xf numFmtId="3" fontId="4" fillId="32" borderId="10" xfId="0" applyNumberFormat="1" applyFont="1" applyFill="1" applyBorder="1" applyAlignment="1">
      <alignment horizontal="center" vertical="center" wrapText="1"/>
    </xf>
    <xf numFmtId="49" fontId="4" fillId="32" borderId="10" xfId="0" applyNumberFormat="1" applyFont="1" applyFill="1" applyBorder="1" applyAlignment="1">
      <alignment horizontal="right" vertical="top" wrapText="1"/>
    </xf>
    <xf numFmtId="0" fontId="4" fillId="32" borderId="10" xfId="0" applyFont="1" applyFill="1" applyBorder="1" applyAlignment="1">
      <alignment horizontal="right" vertical="top" wrapText="1"/>
    </xf>
    <xf numFmtId="172" fontId="4" fillId="32" borderId="10" xfId="0" applyNumberFormat="1" applyFont="1" applyFill="1" applyBorder="1" applyAlignment="1">
      <alignment vertical="top" wrapText="1"/>
    </xf>
    <xf numFmtId="0" fontId="4" fillId="32" borderId="10" xfId="0" applyFont="1" applyFill="1" applyBorder="1" applyAlignment="1">
      <alignment horizontal="center" vertical="top" wrapText="1"/>
    </xf>
    <xf numFmtId="4" fontId="4" fillId="32" borderId="10" xfId="0" applyNumberFormat="1" applyFont="1" applyFill="1" applyBorder="1" applyAlignment="1">
      <alignment vertical="top" wrapText="1"/>
    </xf>
    <xf numFmtId="0" fontId="62" fillId="32" borderId="10" xfId="0" applyFont="1" applyFill="1" applyBorder="1" applyAlignment="1">
      <alignment wrapText="1"/>
    </xf>
    <xf numFmtId="0" fontId="62" fillId="32" borderId="10" xfId="0" applyFont="1" applyFill="1" applyBorder="1" applyAlignment="1">
      <alignment vertical="center" wrapText="1"/>
    </xf>
    <xf numFmtId="171" fontId="4" fillId="32" borderId="10" xfId="59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top" wrapText="1"/>
    </xf>
    <xf numFmtId="0" fontId="4" fillId="32" borderId="10" xfId="0" applyFont="1" applyFill="1" applyBorder="1" applyAlignment="1">
      <alignment wrapText="1"/>
    </xf>
    <xf numFmtId="0" fontId="4" fillId="32" borderId="10" xfId="0" applyFont="1" applyFill="1" applyBorder="1" applyAlignment="1">
      <alignment horizontal="justify" vertical="top" wrapText="1"/>
    </xf>
    <xf numFmtId="0" fontId="4" fillId="32" borderId="10" xfId="0" applyFont="1" applyFill="1" applyBorder="1" applyAlignment="1">
      <alignment horizontal="justify" wrapText="1"/>
    </xf>
    <xf numFmtId="0" fontId="60" fillId="32" borderId="10" xfId="0" applyFont="1" applyFill="1" applyBorder="1" applyAlignment="1">
      <alignment horizontal="center"/>
    </xf>
    <xf numFmtId="172" fontId="60" fillId="32" borderId="10" xfId="0" applyNumberFormat="1" applyFont="1" applyFill="1" applyBorder="1" applyAlignment="1">
      <alignment horizontal="center"/>
    </xf>
    <xf numFmtId="2" fontId="4" fillId="32" borderId="10" xfId="0" applyNumberFormat="1" applyFont="1" applyFill="1" applyBorder="1" applyAlignment="1">
      <alignment vertical="top" wrapText="1"/>
    </xf>
    <xf numFmtId="1" fontId="4" fillId="32" borderId="10" xfId="0" applyNumberFormat="1" applyFont="1" applyFill="1" applyBorder="1" applyAlignment="1">
      <alignment vertical="top" wrapText="1"/>
    </xf>
    <xf numFmtId="0" fontId="63" fillId="32" borderId="10" xfId="0" applyFont="1" applyFill="1" applyBorder="1" applyAlignment="1">
      <alignment horizontal="center" vertical="top" wrapText="1"/>
    </xf>
    <xf numFmtId="0" fontId="63" fillId="32" borderId="10" xfId="0" applyFont="1" applyFill="1" applyBorder="1" applyAlignment="1">
      <alignment horizontal="center" vertical="center" wrapText="1"/>
    </xf>
    <xf numFmtId="182" fontId="63" fillId="32" borderId="10" xfId="0" applyNumberFormat="1" applyFont="1" applyFill="1" applyBorder="1" applyAlignment="1">
      <alignment horizontal="center" vertical="center" wrapText="1"/>
    </xf>
    <xf numFmtId="3" fontId="63" fillId="32" borderId="10" xfId="0" applyNumberFormat="1" applyFont="1" applyFill="1" applyBorder="1" applyAlignment="1">
      <alignment horizontal="center" vertical="center" wrapText="1"/>
    </xf>
    <xf numFmtId="0" fontId="63" fillId="32" borderId="10" xfId="0" applyFont="1" applyFill="1" applyBorder="1" applyAlignment="1">
      <alignment vertical="top" wrapText="1"/>
    </xf>
    <xf numFmtId="1" fontId="60" fillId="32" borderId="10" xfId="0" applyNumberFormat="1" applyFont="1" applyFill="1" applyBorder="1" applyAlignment="1">
      <alignment vertical="top" wrapText="1"/>
    </xf>
    <xf numFmtId="183" fontId="55" fillId="32" borderId="10" xfId="0" applyNumberFormat="1" applyFont="1" applyFill="1" applyBorder="1" applyAlignment="1">
      <alignment horizontal="center" vertical="center" wrapText="1"/>
    </xf>
    <xf numFmtId="0" fontId="54" fillId="32" borderId="0" xfId="0" applyFont="1" applyFill="1" applyAlignment="1">
      <alignment vertical="top" wrapText="1"/>
    </xf>
    <xf numFmtId="0" fontId="2" fillId="32" borderId="10" xfId="0" applyFont="1" applyFill="1" applyBorder="1" applyAlignment="1">
      <alignment vertical="top"/>
    </xf>
    <xf numFmtId="0" fontId="2" fillId="32" borderId="0" xfId="0" applyFont="1" applyFill="1" applyAlignment="1">
      <alignment vertical="top"/>
    </xf>
    <xf numFmtId="0" fontId="54" fillId="32" borderId="10" xfId="0" applyFont="1" applyFill="1" applyBorder="1" applyAlignment="1">
      <alignment vertical="top" wrapText="1"/>
    </xf>
    <xf numFmtId="0" fontId="54" fillId="32" borderId="0" xfId="0" applyFont="1" applyFill="1" applyAlignment="1">
      <alignment wrapText="1"/>
    </xf>
    <xf numFmtId="0" fontId="54" fillId="32" borderId="10" xfId="0" applyFont="1" applyFill="1" applyBorder="1" applyAlignment="1">
      <alignment wrapText="1"/>
    </xf>
    <xf numFmtId="0" fontId="60" fillId="32" borderId="11" xfId="0" applyFont="1" applyFill="1" applyBorder="1" applyAlignment="1">
      <alignment vertical="center" wrapText="1"/>
    </xf>
    <xf numFmtId="0" fontId="64" fillId="32" borderId="10" xfId="0" applyFont="1" applyFill="1" applyBorder="1" applyAlignment="1">
      <alignment horizontal="center" vertical="center" wrapText="1"/>
    </xf>
    <xf numFmtId="0" fontId="60" fillId="32" borderId="10" xfId="0" applyFont="1" applyFill="1" applyBorder="1" applyAlignment="1">
      <alignment vertical="center" wrapText="1"/>
    </xf>
    <xf numFmtId="1" fontId="60" fillId="32" borderId="10" xfId="0" applyNumberFormat="1" applyFont="1" applyFill="1" applyBorder="1" applyAlignment="1">
      <alignment vertical="center" wrapText="1"/>
    </xf>
    <xf numFmtId="0" fontId="60" fillId="32" borderId="11" xfId="0" applyFont="1" applyFill="1" applyBorder="1" applyAlignment="1">
      <alignment vertical="top" wrapText="1"/>
    </xf>
    <xf numFmtId="0" fontId="6" fillId="32" borderId="10" xfId="0" applyFont="1" applyFill="1" applyBorder="1" applyAlignment="1">
      <alignment horizontal="center" vertical="top" wrapText="1"/>
    </xf>
    <xf numFmtId="0" fontId="6" fillId="32" borderId="10" xfId="0" applyFont="1" applyFill="1" applyBorder="1" applyAlignment="1">
      <alignment horizontal="left" vertical="center" wrapText="1"/>
    </xf>
    <xf numFmtId="0" fontId="6" fillId="32" borderId="10" xfId="0" applyFont="1" applyFill="1" applyBorder="1" applyAlignment="1">
      <alignment horizontal="center" vertical="center" wrapText="1"/>
    </xf>
    <xf numFmtId="4" fontId="6" fillId="32" borderId="10" xfId="0" applyNumberFormat="1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vertical="top" wrapText="1"/>
    </xf>
    <xf numFmtId="0" fontId="6" fillId="32" borderId="10" xfId="0" applyFont="1" applyFill="1" applyBorder="1" applyAlignment="1">
      <alignment horizontal="center" wrapText="1"/>
    </xf>
    <xf numFmtId="0" fontId="2" fillId="32" borderId="10" xfId="0" applyFont="1" applyFill="1" applyBorder="1" applyAlignment="1">
      <alignment horizontal="center" vertical="top" wrapText="1"/>
    </xf>
    <xf numFmtId="0" fontId="2" fillId="32" borderId="10" xfId="0" applyFont="1" applyFill="1" applyBorder="1" applyAlignment="1">
      <alignment horizontal="left" vertical="center" wrapText="1"/>
    </xf>
    <xf numFmtId="4" fontId="2" fillId="32" borderId="10" xfId="0" applyNumberFormat="1" applyFont="1" applyFill="1" applyBorder="1" applyAlignment="1">
      <alignment horizontal="center" vertical="center" wrapText="1"/>
    </xf>
    <xf numFmtId="0" fontId="60" fillId="32" borderId="10" xfId="0" applyFont="1" applyFill="1" applyBorder="1" applyAlignment="1">
      <alignment wrapText="1"/>
    </xf>
    <xf numFmtId="4" fontId="55" fillId="32" borderId="10" xfId="0" applyNumberFormat="1" applyFont="1" applyFill="1" applyBorder="1" applyAlignment="1">
      <alignment horizontal="center" vertical="center" wrapText="1"/>
    </xf>
    <xf numFmtId="182" fontId="2" fillId="32" borderId="10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172" fontId="2" fillId="32" borderId="10" xfId="0" applyNumberFormat="1" applyFont="1" applyFill="1" applyBorder="1" applyAlignment="1">
      <alignment horizontal="center" vertical="top" wrapText="1"/>
    </xf>
    <xf numFmtId="0" fontId="2" fillId="32" borderId="10" xfId="0" applyFont="1" applyFill="1" applyBorder="1" applyAlignment="1">
      <alignment vertical="top" wrapText="1"/>
    </xf>
    <xf numFmtId="0" fontId="2" fillId="32" borderId="10" xfId="0" applyFont="1" applyFill="1" applyBorder="1" applyAlignment="1">
      <alignment wrapText="1"/>
    </xf>
    <xf numFmtId="0" fontId="2" fillId="32" borderId="10" xfId="0" applyFont="1" applyFill="1" applyBorder="1" applyAlignment="1">
      <alignment horizontal="center" wrapText="1"/>
    </xf>
    <xf numFmtId="0" fontId="44" fillId="32" borderId="10" xfId="0" applyFont="1" applyFill="1" applyBorder="1" applyAlignment="1">
      <alignment/>
    </xf>
    <xf numFmtId="183" fontId="2" fillId="32" borderId="10" xfId="0" applyNumberFormat="1" applyFont="1" applyFill="1" applyBorder="1" applyAlignment="1">
      <alignment horizontal="center" vertical="center" wrapText="1"/>
    </xf>
    <xf numFmtId="4" fontId="4" fillId="32" borderId="10" xfId="0" applyNumberFormat="1" applyFont="1" applyFill="1" applyBorder="1" applyAlignment="1">
      <alignment horizontal="center" vertical="center" wrapText="1"/>
    </xf>
    <xf numFmtId="0" fontId="2" fillId="34" borderId="10" xfId="52" applyFont="1" applyFill="1" applyBorder="1" applyAlignment="1">
      <alignment horizontal="left" vertical="top" wrapText="1"/>
      <protection/>
    </xf>
    <xf numFmtId="0" fontId="2" fillId="32" borderId="10" xfId="0" applyFont="1" applyFill="1" applyBorder="1" applyAlignment="1">
      <alignment horizontal="left" vertical="top" wrapText="1"/>
    </xf>
    <xf numFmtId="172" fontId="4" fillId="32" borderId="10" xfId="0" applyNumberFormat="1" applyFont="1" applyFill="1" applyBorder="1" applyAlignment="1">
      <alignment horizontal="center" vertical="center"/>
    </xf>
    <xf numFmtId="0" fontId="60" fillId="32" borderId="10" xfId="0" applyFont="1" applyFill="1" applyBorder="1" applyAlignment="1">
      <alignment horizontal="left" vertical="top" wrapText="1"/>
    </xf>
    <xf numFmtId="172" fontId="4" fillId="32" borderId="10" xfId="0" applyNumberFormat="1" applyFont="1" applyFill="1" applyBorder="1" applyAlignment="1">
      <alignment horizontal="center" vertical="center" wrapText="1"/>
    </xf>
    <xf numFmtId="172" fontId="4" fillId="32" borderId="10" xfId="0" applyNumberFormat="1" applyFont="1" applyFill="1" applyBorder="1" applyAlignment="1">
      <alignment vertical="center" wrapText="1"/>
    </xf>
    <xf numFmtId="0" fontId="60" fillId="32" borderId="10" xfId="0" applyFont="1" applyFill="1" applyBorder="1" applyAlignment="1">
      <alignment horizontal="center" vertical="center"/>
    </xf>
    <xf numFmtId="9" fontId="60" fillId="32" borderId="10" xfId="0" applyNumberFormat="1" applyFont="1" applyFill="1" applyBorder="1" applyAlignment="1">
      <alignment wrapText="1"/>
    </xf>
    <xf numFmtId="0" fontId="5" fillId="32" borderId="10" xfId="0" applyFont="1" applyFill="1" applyBorder="1" applyAlignment="1">
      <alignment vertical="center" wrapText="1"/>
    </xf>
    <xf numFmtId="1" fontId="4" fillId="32" borderId="10" xfId="0" applyNumberFormat="1" applyFont="1" applyFill="1" applyBorder="1" applyAlignment="1">
      <alignment horizontal="center" vertical="center"/>
    </xf>
    <xf numFmtId="3" fontId="3" fillId="32" borderId="10" xfId="0" applyNumberFormat="1" applyFont="1" applyFill="1" applyBorder="1" applyAlignment="1">
      <alignment horizontal="center" vertical="center"/>
    </xf>
    <xf numFmtId="3" fontId="4" fillId="32" borderId="10" xfId="0" applyNumberFormat="1" applyFont="1" applyFill="1" applyBorder="1" applyAlignment="1">
      <alignment horizontal="center" vertical="center"/>
    </xf>
    <xf numFmtId="3" fontId="3" fillId="32" borderId="10" xfId="0" applyNumberFormat="1" applyFont="1" applyFill="1" applyBorder="1" applyAlignment="1">
      <alignment vertical="center" wrapText="1"/>
    </xf>
    <xf numFmtId="3" fontId="4" fillId="32" borderId="10" xfId="0" applyNumberFormat="1" applyFont="1" applyFill="1" applyBorder="1" applyAlignment="1">
      <alignment vertical="center" wrapText="1"/>
    </xf>
    <xf numFmtId="0" fontId="4" fillId="32" borderId="10" xfId="0" applyNumberFormat="1" applyFont="1" applyFill="1" applyBorder="1" applyAlignment="1">
      <alignment horizontal="center" vertical="center" wrapText="1"/>
    </xf>
    <xf numFmtId="0" fontId="60" fillId="32" borderId="10" xfId="0" applyFont="1" applyFill="1" applyBorder="1" applyAlignment="1">
      <alignment horizontal="justify" vertical="center" wrapText="1"/>
    </xf>
    <xf numFmtId="0" fontId="4" fillId="32" borderId="10" xfId="0" applyFont="1" applyFill="1" applyBorder="1" applyAlignment="1">
      <alignment horizontal="center" vertical="center"/>
    </xf>
    <xf numFmtId="1" fontId="4" fillId="32" borderId="10" xfId="0" applyNumberFormat="1" applyFont="1" applyFill="1" applyBorder="1" applyAlignment="1">
      <alignment horizontal="center" vertical="center" wrapText="1"/>
    </xf>
    <xf numFmtId="9" fontId="4" fillId="32" borderId="10" xfId="0" applyNumberFormat="1" applyFont="1" applyFill="1" applyBorder="1" applyAlignment="1">
      <alignment horizontal="center" vertical="center" wrapText="1"/>
    </xf>
    <xf numFmtId="2" fontId="0" fillId="32" borderId="10" xfId="0" applyNumberFormat="1" applyFill="1" applyBorder="1" applyAlignment="1">
      <alignment/>
    </xf>
    <xf numFmtId="2" fontId="4" fillId="32" borderId="10" xfId="0" applyNumberFormat="1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left" vertical="center" wrapText="1"/>
    </xf>
    <xf numFmtId="0" fontId="3" fillId="32" borderId="10" xfId="0" applyFont="1" applyFill="1" applyBorder="1" applyAlignment="1">
      <alignment horizontal="left" vertical="center" wrapText="1"/>
    </xf>
    <xf numFmtId="4" fontId="3" fillId="32" borderId="10" xfId="0" applyNumberFormat="1" applyFont="1" applyFill="1" applyBorder="1" applyAlignment="1">
      <alignment horizontal="center" vertical="center" wrapText="1"/>
    </xf>
    <xf numFmtId="4" fontId="60" fillId="32" borderId="10" xfId="0" applyNumberFormat="1" applyFont="1" applyFill="1" applyBorder="1" applyAlignment="1">
      <alignment horizontal="center" vertical="center" wrapText="1"/>
    </xf>
    <xf numFmtId="2" fontId="3" fillId="32" borderId="10" xfId="0" applyNumberFormat="1" applyFont="1" applyFill="1" applyBorder="1" applyAlignment="1">
      <alignment horizontal="center" vertical="center"/>
    </xf>
    <xf numFmtId="172" fontId="3" fillId="32" borderId="10" xfId="0" applyNumberFormat="1" applyFont="1" applyFill="1" applyBorder="1" applyAlignment="1">
      <alignment horizontal="center" vertical="center"/>
    </xf>
    <xf numFmtId="172" fontId="3" fillId="32" borderId="10" xfId="0" applyNumberFormat="1" applyFont="1" applyFill="1" applyBorder="1" applyAlignment="1">
      <alignment horizontal="center" vertical="center" wrapText="1"/>
    </xf>
    <xf numFmtId="0" fontId="36" fillId="32" borderId="0" xfId="0" applyFont="1" applyFill="1" applyAlignment="1">
      <alignment/>
    </xf>
    <xf numFmtId="0" fontId="4" fillId="32" borderId="10" xfId="0" applyFont="1" applyFill="1" applyBorder="1" applyAlignment="1">
      <alignment horizontal="left" vertical="top" wrapText="1"/>
    </xf>
    <xf numFmtId="182" fontId="4" fillId="32" borderId="10" xfId="0" applyNumberFormat="1" applyFont="1" applyFill="1" applyBorder="1" applyAlignment="1">
      <alignment horizontal="center" vertical="center" wrapText="1"/>
    </xf>
    <xf numFmtId="182" fontId="4" fillId="32" borderId="10" xfId="0" applyNumberFormat="1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wrapText="1"/>
    </xf>
    <xf numFmtId="182" fontId="3" fillId="32" borderId="10" xfId="0" applyNumberFormat="1" applyFont="1" applyFill="1" applyBorder="1" applyAlignment="1">
      <alignment horizontal="center" vertical="center" wrapText="1"/>
    </xf>
    <xf numFmtId="9" fontId="4" fillId="32" borderId="10" xfId="0" applyNumberFormat="1" applyFont="1" applyFill="1" applyBorder="1" applyAlignment="1">
      <alignment horizontal="center" wrapText="1"/>
    </xf>
    <xf numFmtId="10" fontId="4" fillId="32" borderId="10" xfId="0" applyNumberFormat="1" applyFont="1" applyFill="1" applyBorder="1" applyAlignment="1">
      <alignment horizontal="center" wrapText="1"/>
    </xf>
    <xf numFmtId="0" fontId="4" fillId="32" borderId="10" xfId="0" applyFont="1" applyFill="1" applyBorder="1" applyAlignment="1">
      <alignment horizontal="center" wrapText="1"/>
    </xf>
    <xf numFmtId="9" fontId="4" fillId="32" borderId="10" xfId="0" applyNumberFormat="1" applyFont="1" applyFill="1" applyBorder="1" applyAlignment="1">
      <alignment wrapText="1"/>
    </xf>
    <xf numFmtId="0" fontId="4" fillId="32" borderId="10" xfId="0" applyNumberFormat="1" applyFont="1" applyFill="1" applyBorder="1" applyAlignment="1">
      <alignment wrapText="1"/>
    </xf>
    <xf numFmtId="182" fontId="55" fillId="32" borderId="10" xfId="0" applyNumberFormat="1" applyFont="1" applyFill="1" applyBorder="1" applyAlignment="1">
      <alignment horizontal="center" vertical="center" wrapText="1"/>
    </xf>
    <xf numFmtId="0" fontId="60" fillId="32" borderId="10" xfId="52" applyFont="1" applyFill="1" applyBorder="1" applyAlignment="1">
      <alignment horizontal="center" vertical="top" wrapText="1"/>
      <protection/>
    </xf>
    <xf numFmtId="182" fontId="60" fillId="32" borderId="10" xfId="0" applyNumberFormat="1" applyFont="1" applyFill="1" applyBorder="1" applyAlignment="1">
      <alignment horizontal="center" vertical="center" wrapText="1"/>
    </xf>
    <xf numFmtId="0" fontId="60" fillId="32" borderId="10" xfId="0" applyFont="1" applyFill="1" applyBorder="1" applyAlignment="1">
      <alignment vertical="top" wrapText="1"/>
    </xf>
    <xf numFmtId="3" fontId="55" fillId="32" borderId="10" xfId="0" applyNumberFormat="1" applyFont="1" applyFill="1" applyBorder="1" applyAlignment="1">
      <alignment horizontal="center" vertical="center" wrapText="1"/>
    </xf>
    <xf numFmtId="3" fontId="60" fillId="32" borderId="10" xfId="0" applyNumberFormat="1" applyFont="1" applyFill="1" applyBorder="1" applyAlignment="1">
      <alignment horizontal="center" vertical="center" wrapText="1"/>
    </xf>
    <xf numFmtId="0" fontId="55" fillId="32" borderId="0" xfId="0" applyFont="1" applyFill="1" applyBorder="1" applyAlignment="1">
      <alignment horizontal="right"/>
    </xf>
    <xf numFmtId="0" fontId="58" fillId="32" borderId="10" xfId="0" applyFont="1" applyFill="1" applyBorder="1" applyAlignment="1">
      <alignment horizontal="center" vertical="top" wrapText="1"/>
    </xf>
    <xf numFmtId="0" fontId="65" fillId="32" borderId="0" xfId="0" applyFont="1" applyFill="1" applyBorder="1" applyAlignment="1">
      <alignment horizontal="center" vertical="center" wrapText="1"/>
    </xf>
    <xf numFmtId="0" fontId="58" fillId="32" borderId="10" xfId="0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 wrapText="1"/>
    </xf>
    <xf numFmtId="0" fontId="58" fillId="32" borderId="10" xfId="0" applyFont="1" applyFill="1" applyBorder="1" applyAlignment="1">
      <alignment horizontal="center" vertical="center" textRotation="90" wrapText="1"/>
    </xf>
    <xf numFmtId="0" fontId="58" fillId="32" borderId="10" xfId="0" applyFont="1" applyFill="1" applyBorder="1" applyAlignment="1">
      <alignment horizontal="center" textRotation="90" wrapText="1"/>
    </xf>
    <xf numFmtId="171" fontId="4" fillId="32" borderId="10" xfId="59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left" vertical="center" wrapText="1"/>
    </xf>
    <xf numFmtId="0" fontId="4" fillId="32" borderId="10" xfId="0" applyFont="1" applyFill="1" applyBorder="1" applyAlignment="1">
      <alignment vertical="top" wrapText="1"/>
    </xf>
    <xf numFmtId="172" fontId="4" fillId="32" borderId="10" xfId="0" applyNumberFormat="1" applyFont="1" applyFill="1" applyBorder="1" applyAlignment="1">
      <alignment vertical="top" wrapText="1"/>
    </xf>
    <xf numFmtId="0" fontId="60" fillId="32" borderId="10" xfId="0" applyFont="1" applyFill="1" applyBorder="1" applyAlignment="1">
      <alignment horizontal="center" vertical="center" wrapText="1"/>
    </xf>
    <xf numFmtId="3" fontId="4" fillId="32" borderId="10" xfId="0" applyNumberFormat="1" applyFont="1" applyFill="1" applyBorder="1" applyAlignment="1">
      <alignment horizontal="center" vertical="center" wrapText="1"/>
    </xf>
    <xf numFmtId="0" fontId="60" fillId="32" borderId="10" xfId="0" applyFont="1" applyFill="1" applyBorder="1" applyAlignment="1">
      <alignment horizontal="center" vertical="top" wrapText="1"/>
    </xf>
    <xf numFmtId="0" fontId="60" fillId="32" borderId="10" xfId="0" applyFont="1" applyFill="1" applyBorder="1" applyAlignment="1">
      <alignment horizontal="left" vertical="center" wrapText="1"/>
    </xf>
    <xf numFmtId="0" fontId="55" fillId="32" borderId="10" xfId="0" applyFont="1" applyFill="1" applyBorder="1" applyAlignment="1">
      <alignment horizontal="center" vertical="top" wrapText="1"/>
    </xf>
    <xf numFmtId="0" fontId="59" fillId="32" borderId="10" xfId="0" applyFont="1" applyFill="1" applyBorder="1" applyAlignment="1">
      <alignment horizontal="left" vertical="center" wrapText="1"/>
    </xf>
    <xf numFmtId="0" fontId="55" fillId="32" borderId="10" xfId="0" applyFont="1" applyFill="1" applyBorder="1" applyAlignment="1">
      <alignment horizontal="center" vertical="center" wrapText="1"/>
    </xf>
    <xf numFmtId="183" fontId="60" fillId="32" borderId="10" xfId="0" applyNumberFormat="1" applyFont="1" applyFill="1" applyBorder="1" applyAlignment="1">
      <alignment horizontal="center" vertical="center" wrapText="1"/>
    </xf>
    <xf numFmtId="1" fontId="60" fillId="32" borderId="10" xfId="0" applyNumberFormat="1" applyFont="1" applyFill="1" applyBorder="1" applyAlignment="1">
      <alignment vertical="top" wrapText="1"/>
    </xf>
    <xf numFmtId="182" fontId="3" fillId="32" borderId="12" xfId="0" applyNumberFormat="1" applyFont="1" applyFill="1" applyBorder="1" applyAlignment="1">
      <alignment horizontal="center" vertical="center" wrapText="1"/>
    </xf>
    <xf numFmtId="182" fontId="3" fillId="32" borderId="13" xfId="0" applyNumberFormat="1" applyFont="1" applyFill="1" applyBorder="1" applyAlignment="1">
      <alignment horizontal="center" vertical="center" wrapText="1"/>
    </xf>
    <xf numFmtId="3" fontId="4" fillId="32" borderId="12" xfId="0" applyNumberFormat="1" applyFont="1" applyFill="1" applyBorder="1" applyAlignment="1">
      <alignment horizontal="center" vertical="center" wrapText="1"/>
    </xf>
    <xf numFmtId="3" fontId="4" fillId="32" borderId="13" xfId="0" applyNumberFormat="1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left" vertical="center" wrapText="1"/>
    </xf>
    <xf numFmtId="0" fontId="4" fillId="32" borderId="13" xfId="0" applyFont="1" applyFill="1" applyBorder="1" applyAlignment="1">
      <alignment horizontal="left" vertical="center" wrapText="1"/>
    </xf>
    <xf numFmtId="3" fontId="3" fillId="32" borderId="12" xfId="0" applyNumberFormat="1" applyFont="1" applyFill="1" applyBorder="1" applyAlignment="1">
      <alignment horizontal="center" vertical="center" wrapText="1"/>
    </xf>
    <xf numFmtId="3" fontId="3" fillId="32" borderId="13" xfId="0" applyNumberFormat="1" applyFont="1" applyFill="1" applyBorder="1" applyAlignment="1">
      <alignment horizontal="center" vertical="center" wrapText="1"/>
    </xf>
    <xf numFmtId="1" fontId="4" fillId="32" borderId="12" xfId="0" applyNumberFormat="1" applyFont="1" applyFill="1" applyBorder="1" applyAlignment="1">
      <alignment vertical="top" wrapText="1"/>
    </xf>
    <xf numFmtId="1" fontId="4" fillId="32" borderId="13" xfId="0" applyNumberFormat="1" applyFont="1" applyFill="1" applyBorder="1" applyAlignment="1">
      <alignment vertical="top" wrapText="1"/>
    </xf>
    <xf numFmtId="0" fontId="4" fillId="32" borderId="12" xfId="0" applyFont="1" applyFill="1" applyBorder="1" applyAlignment="1">
      <alignment vertical="top" wrapText="1"/>
    </xf>
    <xf numFmtId="0" fontId="4" fillId="32" borderId="13" xfId="0" applyFont="1" applyFill="1" applyBorder="1" applyAlignment="1">
      <alignment vertical="top" wrapText="1"/>
    </xf>
    <xf numFmtId="0" fontId="4" fillId="32" borderId="12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top" wrapText="1"/>
    </xf>
    <xf numFmtId="0" fontId="4" fillId="32" borderId="13" xfId="0" applyFont="1" applyFill="1" applyBorder="1" applyAlignment="1">
      <alignment horizontal="center" vertical="top" wrapText="1"/>
    </xf>
    <xf numFmtId="0" fontId="3" fillId="32" borderId="12" xfId="0" applyFont="1" applyFill="1" applyBorder="1" applyAlignment="1">
      <alignment horizontal="center" vertical="top" wrapText="1"/>
    </xf>
    <xf numFmtId="0" fontId="3" fillId="32" borderId="13" xfId="0" applyFont="1" applyFill="1" applyBorder="1" applyAlignment="1">
      <alignment horizontal="center" vertical="top" wrapText="1"/>
    </xf>
    <xf numFmtId="0" fontId="5" fillId="32" borderId="12" xfId="0" applyFont="1" applyFill="1" applyBorder="1" applyAlignment="1">
      <alignment horizontal="left" vertical="center" wrapText="1"/>
    </xf>
    <xf numFmtId="0" fontId="5" fillId="32" borderId="13" xfId="0" applyFont="1" applyFill="1" applyBorder="1" applyAlignment="1">
      <alignment horizontal="left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</sheetPr>
  <dimension ref="A1:T213"/>
  <sheetViews>
    <sheetView tabSelected="1" view="pageBreakPreview" zoomScale="75" zoomScaleNormal="75" zoomScaleSheetLayoutView="75" zoomScalePageLayoutView="0" workbookViewId="0" topLeftCell="B1">
      <selection activeCell="N147" sqref="N147:O148"/>
    </sheetView>
  </sheetViews>
  <sheetFormatPr defaultColWidth="9.140625" defaultRowHeight="15"/>
  <cols>
    <col min="1" max="1" width="6.7109375" style="4" customWidth="1"/>
    <col min="2" max="2" width="24.28125" style="4" customWidth="1"/>
    <col min="3" max="3" width="12.57421875" style="4" customWidth="1"/>
    <col min="4" max="4" width="15.140625" style="4" bestFit="1" customWidth="1"/>
    <col min="5" max="5" width="15.28125" style="4" bestFit="1" customWidth="1"/>
    <col min="6" max="7" width="13.8515625" style="4" bestFit="1" customWidth="1"/>
    <col min="8" max="11" width="15.140625" style="4" bestFit="1" customWidth="1"/>
    <col min="12" max="13" width="14.00390625" style="4" bestFit="1" customWidth="1"/>
    <col min="14" max="15" width="8.57421875" style="4" customWidth="1"/>
    <col min="16" max="16" width="28.7109375" style="4" customWidth="1"/>
    <col min="17" max="18" width="9.140625" style="4" customWidth="1"/>
    <col min="19" max="19" width="9.57421875" style="4" customWidth="1"/>
    <col min="20" max="20" width="9.140625" style="4" customWidth="1"/>
  </cols>
  <sheetData>
    <row r="1" spans="4:19" ht="15.75">
      <c r="D1" s="5"/>
      <c r="E1" s="5"/>
      <c r="F1" s="6"/>
      <c r="G1" s="6"/>
      <c r="K1" s="6"/>
      <c r="L1" s="137"/>
      <c r="M1" s="137"/>
      <c r="N1" s="137"/>
      <c r="Q1" s="137"/>
      <c r="R1" s="137"/>
      <c r="S1" s="137"/>
    </row>
    <row r="2" spans="1:19" ht="76.5" customHeight="1">
      <c r="A2" s="139" t="s">
        <v>237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</row>
    <row r="3" spans="1:19" ht="42.75" customHeight="1">
      <c r="A3" s="140" t="s">
        <v>0</v>
      </c>
      <c r="B3" s="140" t="s">
        <v>13</v>
      </c>
      <c r="C3" s="140" t="s">
        <v>14</v>
      </c>
      <c r="D3" s="138" t="s">
        <v>3</v>
      </c>
      <c r="E3" s="138"/>
      <c r="F3" s="138"/>
      <c r="G3" s="138"/>
      <c r="H3" s="138"/>
      <c r="I3" s="138"/>
      <c r="J3" s="138"/>
      <c r="K3" s="138"/>
      <c r="L3" s="138"/>
      <c r="M3" s="138"/>
      <c r="N3" s="142" t="s">
        <v>4</v>
      </c>
      <c r="O3" s="142"/>
      <c r="P3" s="143" t="s">
        <v>15</v>
      </c>
      <c r="Q3" s="143" t="s">
        <v>16</v>
      </c>
      <c r="R3" s="143" t="s">
        <v>5</v>
      </c>
      <c r="S3" s="143" t="s">
        <v>17</v>
      </c>
    </row>
    <row r="4" spans="1:19" ht="39.75" customHeight="1">
      <c r="A4" s="141"/>
      <c r="B4" s="141"/>
      <c r="C4" s="140"/>
      <c r="D4" s="143" t="s">
        <v>6</v>
      </c>
      <c r="E4" s="143"/>
      <c r="F4" s="138" t="s">
        <v>18</v>
      </c>
      <c r="G4" s="138"/>
      <c r="H4" s="138"/>
      <c r="I4" s="138"/>
      <c r="J4" s="138"/>
      <c r="K4" s="138"/>
      <c r="L4" s="138"/>
      <c r="M4" s="138"/>
      <c r="N4" s="142"/>
      <c r="O4" s="142"/>
      <c r="P4" s="143"/>
      <c r="Q4" s="143"/>
      <c r="R4" s="143"/>
      <c r="S4" s="143"/>
    </row>
    <row r="5" spans="1:19" ht="39.75" customHeight="1">
      <c r="A5" s="141"/>
      <c r="B5" s="141"/>
      <c r="C5" s="140"/>
      <c r="D5" s="143"/>
      <c r="E5" s="143"/>
      <c r="F5" s="143" t="s">
        <v>7</v>
      </c>
      <c r="G5" s="143"/>
      <c r="H5" s="143" t="s">
        <v>8</v>
      </c>
      <c r="I5" s="143"/>
      <c r="J5" s="143" t="s">
        <v>9</v>
      </c>
      <c r="K5" s="143"/>
      <c r="L5" s="143" t="s">
        <v>10</v>
      </c>
      <c r="M5" s="143"/>
      <c r="N5" s="142"/>
      <c r="O5" s="142"/>
      <c r="P5" s="143"/>
      <c r="Q5" s="143"/>
      <c r="R5" s="143"/>
      <c r="S5" s="143"/>
    </row>
    <row r="6" spans="1:19" ht="68.25" customHeight="1">
      <c r="A6" s="141"/>
      <c r="B6" s="141"/>
      <c r="C6" s="140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2"/>
      <c r="O6" s="142"/>
      <c r="P6" s="143"/>
      <c r="Q6" s="143"/>
      <c r="R6" s="143"/>
      <c r="S6" s="143"/>
    </row>
    <row r="7" spans="1:19" ht="46.5" customHeight="1">
      <c r="A7" s="141"/>
      <c r="B7" s="141"/>
      <c r="C7" s="140"/>
      <c r="D7" s="17" t="s">
        <v>11</v>
      </c>
      <c r="E7" s="17" t="s">
        <v>12</v>
      </c>
      <c r="F7" s="17" t="s">
        <v>11</v>
      </c>
      <c r="G7" s="17" t="s">
        <v>12</v>
      </c>
      <c r="H7" s="17" t="s">
        <v>11</v>
      </c>
      <c r="I7" s="17" t="s">
        <v>12</v>
      </c>
      <c r="J7" s="17" t="s">
        <v>11</v>
      </c>
      <c r="K7" s="17" t="s">
        <v>12</v>
      </c>
      <c r="L7" s="17" t="s">
        <v>11</v>
      </c>
      <c r="M7" s="17" t="s">
        <v>12</v>
      </c>
      <c r="N7" s="17" t="s">
        <v>11</v>
      </c>
      <c r="O7" s="17" t="s">
        <v>12</v>
      </c>
      <c r="P7" s="143"/>
      <c r="Q7" s="143"/>
      <c r="R7" s="143"/>
      <c r="S7" s="143"/>
    </row>
    <row r="8" spans="1:19" ht="15">
      <c r="A8" s="7">
        <v>1</v>
      </c>
      <c r="B8" s="7">
        <v>2</v>
      </c>
      <c r="C8" s="29">
        <v>3</v>
      </c>
      <c r="D8" s="29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  <c r="J8" s="7">
        <v>10</v>
      </c>
      <c r="K8" s="7">
        <v>11</v>
      </c>
      <c r="L8" s="7">
        <v>12</v>
      </c>
      <c r="M8" s="7">
        <v>13</v>
      </c>
      <c r="N8" s="7">
        <v>14</v>
      </c>
      <c r="O8" s="7">
        <v>15</v>
      </c>
      <c r="P8" s="7">
        <v>16</v>
      </c>
      <c r="Q8" s="7">
        <v>17</v>
      </c>
      <c r="R8" s="7">
        <v>18</v>
      </c>
      <c r="S8" s="7">
        <v>19</v>
      </c>
    </row>
    <row r="9" spans="1:19" s="1" customFormat="1" ht="40.5" customHeight="1">
      <c r="A9" s="8"/>
      <c r="B9" s="9" t="s">
        <v>89</v>
      </c>
      <c r="C9" s="10"/>
      <c r="D9" s="16">
        <f>SUM(D10+D68+D72+D86+D100+D107+D113+D135+D147+D157+D171+D180)</f>
        <v>1381361.7330200002</v>
      </c>
      <c r="E9" s="16">
        <f aca="true" t="shared" si="0" ref="E9:M9">SUM(E10+E68+E72+E86+E100+E107+E113+E135+E147+E157+E171+E180)</f>
        <v>1376567.80902</v>
      </c>
      <c r="F9" s="16">
        <f t="shared" si="0"/>
        <v>170119.01348</v>
      </c>
      <c r="G9" s="16">
        <f t="shared" si="0"/>
        <v>169250.58648</v>
      </c>
      <c r="H9" s="16">
        <f t="shared" si="0"/>
        <v>708369.28044</v>
      </c>
      <c r="I9" s="16">
        <f t="shared" si="0"/>
        <v>708190.9504399999</v>
      </c>
      <c r="J9" s="16">
        <f t="shared" si="0"/>
        <v>502791.78629</v>
      </c>
      <c r="K9" s="16">
        <f t="shared" si="0"/>
        <v>499044.58929</v>
      </c>
      <c r="L9" s="16">
        <f t="shared" si="0"/>
        <v>81.68</v>
      </c>
      <c r="M9" s="16">
        <f t="shared" si="0"/>
        <v>81.68</v>
      </c>
      <c r="N9" s="16">
        <v>100</v>
      </c>
      <c r="O9" s="16">
        <f>SUM(E9/D9)*100</f>
        <v>99.65295665245341</v>
      </c>
      <c r="P9" s="8"/>
      <c r="Q9" s="8"/>
      <c r="R9" s="8"/>
      <c r="S9" s="8"/>
    </row>
    <row r="10" spans="1:19" s="11" customFormat="1" ht="78.75">
      <c r="A10" s="12">
        <v>1</v>
      </c>
      <c r="B10" s="30" t="s">
        <v>19</v>
      </c>
      <c r="C10" s="12" t="s">
        <v>121</v>
      </c>
      <c r="D10" s="31">
        <f>F10+H10+J10+L10</f>
        <v>783198.3100100001</v>
      </c>
      <c r="E10" s="31">
        <f>G10+I10+K10+M10</f>
        <v>782224.08601</v>
      </c>
      <c r="F10" s="31">
        <f aca="true" t="shared" si="1" ref="F10:M10">F11+F45+F53+F58+F61+F64</f>
        <v>27566.42</v>
      </c>
      <c r="G10" s="31">
        <f t="shared" si="1"/>
        <v>26697.993</v>
      </c>
      <c r="H10" s="31">
        <f t="shared" si="1"/>
        <v>562196.8200000001</v>
      </c>
      <c r="I10" s="31">
        <f t="shared" si="1"/>
        <v>562091.02</v>
      </c>
      <c r="J10" s="31">
        <f t="shared" si="1"/>
        <v>193435.07001</v>
      </c>
      <c r="K10" s="31">
        <f t="shared" si="1"/>
        <v>193435.07301</v>
      </c>
      <c r="L10" s="32">
        <f t="shared" si="1"/>
        <v>0</v>
      </c>
      <c r="M10" s="32">
        <f t="shared" si="1"/>
        <v>0</v>
      </c>
      <c r="N10" s="16">
        <v>100</v>
      </c>
      <c r="O10" s="16">
        <f>SUM(E10/D10)*100</f>
        <v>99.87560953751449</v>
      </c>
      <c r="P10" s="33"/>
      <c r="Q10" s="34"/>
      <c r="R10" s="34"/>
      <c r="S10" s="34"/>
    </row>
    <row r="11" spans="1:19" s="4" customFormat="1" ht="15" customHeight="1">
      <c r="A11" s="145"/>
      <c r="B11" s="146" t="s">
        <v>20</v>
      </c>
      <c r="C11" s="145"/>
      <c r="D11" s="144">
        <f>D38+D39+D40+D41+D42+D43+D44</f>
        <v>754996.1691699999</v>
      </c>
      <c r="E11" s="144">
        <f aca="true" t="shared" si="2" ref="E11:J11">E38+E39+E40+E41+E42+E43+E44</f>
        <v>754127.7421699999</v>
      </c>
      <c r="F11" s="144">
        <f t="shared" si="2"/>
        <v>26982.17</v>
      </c>
      <c r="G11" s="144">
        <f t="shared" si="2"/>
        <v>26113.743</v>
      </c>
      <c r="H11" s="144">
        <f t="shared" si="2"/>
        <v>535538</v>
      </c>
      <c r="I11" s="144">
        <f t="shared" si="2"/>
        <v>535537.95</v>
      </c>
      <c r="J11" s="144">
        <f t="shared" si="2"/>
        <v>192475.96000999998</v>
      </c>
      <c r="K11" s="144">
        <f>K38+K39+K40+K41+K42+K43+K44</f>
        <v>192475.96300999998</v>
      </c>
      <c r="L11" s="150">
        <f>L38+L39+L40+L41+L44</f>
        <v>0</v>
      </c>
      <c r="M11" s="150">
        <f>M38+M39+M40+M41+M44</f>
        <v>0</v>
      </c>
      <c r="N11" s="150"/>
      <c r="O11" s="150"/>
      <c r="P11" s="33" t="s">
        <v>21</v>
      </c>
      <c r="Q11" s="34">
        <v>70.8</v>
      </c>
      <c r="R11" s="147">
        <v>72.6</v>
      </c>
      <c r="S11" s="148">
        <f>R11/Q11*100</f>
        <v>102.54237288135593</v>
      </c>
    </row>
    <row r="12" spans="1:19" s="4" customFormat="1" ht="15" customHeight="1">
      <c r="A12" s="145"/>
      <c r="B12" s="146"/>
      <c r="C12" s="145"/>
      <c r="D12" s="144"/>
      <c r="E12" s="144"/>
      <c r="F12" s="144"/>
      <c r="G12" s="144"/>
      <c r="H12" s="144"/>
      <c r="I12" s="144"/>
      <c r="J12" s="144"/>
      <c r="K12" s="144"/>
      <c r="L12" s="150"/>
      <c r="M12" s="150"/>
      <c r="N12" s="150"/>
      <c r="O12" s="150"/>
      <c r="P12" s="33"/>
      <c r="Q12" s="34"/>
      <c r="R12" s="147"/>
      <c r="S12" s="148"/>
    </row>
    <row r="13" spans="1:20" s="2" customFormat="1" ht="141.75">
      <c r="A13" s="35"/>
      <c r="B13" s="36"/>
      <c r="C13" s="35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3" t="s">
        <v>22</v>
      </c>
      <c r="Q13" s="34">
        <v>0</v>
      </c>
      <c r="R13" s="34">
        <v>0</v>
      </c>
      <c r="S13" s="34">
        <v>100</v>
      </c>
      <c r="T13" s="4"/>
    </row>
    <row r="14" spans="1:20" s="2" customFormat="1" ht="189">
      <c r="A14" s="35"/>
      <c r="B14" s="36"/>
      <c r="C14" s="35"/>
      <c r="D14" s="37"/>
      <c r="E14" s="37"/>
      <c r="F14" s="37"/>
      <c r="G14" s="37"/>
      <c r="H14" s="37"/>
      <c r="I14" s="37"/>
      <c r="J14" s="37"/>
      <c r="K14" s="37"/>
      <c r="L14" s="37"/>
      <c r="M14" s="37" t="s">
        <v>105</v>
      </c>
      <c r="N14" s="37"/>
      <c r="O14" s="37"/>
      <c r="P14" s="33" t="s">
        <v>23</v>
      </c>
      <c r="Q14" s="38" t="s">
        <v>87</v>
      </c>
      <c r="R14" s="39">
        <v>0</v>
      </c>
      <c r="S14" s="39">
        <v>100</v>
      </c>
      <c r="T14" s="4"/>
    </row>
    <row r="15" spans="1:20" s="2" customFormat="1" ht="78.75">
      <c r="A15" s="35"/>
      <c r="B15" s="36"/>
      <c r="C15" s="35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3" t="s">
        <v>212</v>
      </c>
      <c r="Q15" s="34">
        <v>27500</v>
      </c>
      <c r="R15" s="34">
        <v>34312</v>
      </c>
      <c r="S15" s="40">
        <f>R15/Q15*100</f>
        <v>124.77090909090909</v>
      </c>
      <c r="T15" s="4"/>
    </row>
    <row r="16" spans="1:20" s="2" customFormat="1" ht="220.5">
      <c r="A16" s="41"/>
      <c r="B16" s="36"/>
      <c r="C16" s="35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4" t="s">
        <v>24</v>
      </c>
      <c r="Q16" s="34">
        <v>95</v>
      </c>
      <c r="R16" s="34">
        <v>98.2</v>
      </c>
      <c r="S16" s="40">
        <f>R16/Q16*100</f>
        <v>103.36842105263158</v>
      </c>
      <c r="T16" s="4"/>
    </row>
    <row r="17" spans="1:20" s="2" customFormat="1" ht="173.25">
      <c r="A17" s="41"/>
      <c r="B17" s="36"/>
      <c r="C17" s="35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4" t="s">
        <v>25</v>
      </c>
      <c r="Q17" s="34">
        <v>5</v>
      </c>
      <c r="R17" s="34">
        <v>1.8</v>
      </c>
      <c r="S17" s="40">
        <v>36</v>
      </c>
      <c r="T17" s="4"/>
    </row>
    <row r="18" spans="1:20" s="2" customFormat="1" ht="173.25">
      <c r="A18" s="41"/>
      <c r="B18" s="36"/>
      <c r="C18" s="35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4" t="s">
        <v>26</v>
      </c>
      <c r="Q18" s="34">
        <v>0</v>
      </c>
      <c r="R18" s="34">
        <v>5.3</v>
      </c>
      <c r="S18" s="34">
        <v>94.7</v>
      </c>
      <c r="T18" s="4"/>
    </row>
    <row r="19" spans="1:20" s="2" customFormat="1" ht="95.25" customHeight="1">
      <c r="A19" s="41"/>
      <c r="B19" s="36"/>
      <c r="C19" s="35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4" t="s">
        <v>27</v>
      </c>
      <c r="Q19" s="34">
        <v>100</v>
      </c>
      <c r="R19" s="34">
        <v>100</v>
      </c>
      <c r="S19" s="34">
        <v>100</v>
      </c>
      <c r="T19" s="4"/>
    </row>
    <row r="20" spans="1:20" s="2" customFormat="1" ht="81" customHeight="1">
      <c r="A20" s="41"/>
      <c r="B20" s="36"/>
      <c r="C20" s="35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4" t="s">
        <v>28</v>
      </c>
      <c r="Q20" s="34">
        <v>80</v>
      </c>
      <c r="R20" s="34">
        <v>87.1</v>
      </c>
      <c r="S20" s="40">
        <f>R20/Q20*100</f>
        <v>108.87499999999999</v>
      </c>
      <c r="T20" s="4"/>
    </row>
    <row r="21" spans="1:20" s="2" customFormat="1" ht="157.5">
      <c r="A21" s="41"/>
      <c r="B21" s="36"/>
      <c r="C21" s="35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4" t="s">
        <v>29</v>
      </c>
      <c r="Q21" s="34">
        <v>0</v>
      </c>
      <c r="R21" s="34">
        <v>0</v>
      </c>
      <c r="S21" s="34">
        <v>100</v>
      </c>
      <c r="T21" s="4"/>
    </row>
    <row r="22" spans="1:20" s="2" customFormat="1" ht="157.5">
      <c r="A22" s="41"/>
      <c r="B22" s="36"/>
      <c r="C22" s="35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4" t="s">
        <v>213</v>
      </c>
      <c r="Q22" s="34">
        <v>9</v>
      </c>
      <c r="R22" s="34">
        <v>9</v>
      </c>
      <c r="S22" s="34">
        <v>100</v>
      </c>
      <c r="T22" s="4"/>
    </row>
    <row r="23" spans="1:20" s="2" customFormat="1" ht="157.5">
      <c r="A23" s="41"/>
      <c r="B23" s="36"/>
      <c r="C23" s="35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4" t="s">
        <v>214</v>
      </c>
      <c r="Q23" s="34">
        <v>1.015</v>
      </c>
      <c r="R23" s="34">
        <v>1.015</v>
      </c>
      <c r="S23" s="34">
        <v>100</v>
      </c>
      <c r="T23" s="4"/>
    </row>
    <row r="24" spans="1:20" s="2" customFormat="1" ht="126">
      <c r="A24" s="41"/>
      <c r="B24" s="36"/>
      <c r="C24" s="35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4" t="s">
        <v>30</v>
      </c>
      <c r="Q24" s="34">
        <v>18780.5</v>
      </c>
      <c r="R24" s="42">
        <v>19156.6</v>
      </c>
      <c r="S24" s="40">
        <f aca="true" t="shared" si="3" ref="S24:S33">R24/Q24*100</f>
        <v>102.00260908921489</v>
      </c>
      <c r="T24" s="4"/>
    </row>
    <row r="25" spans="1:20" s="2" customFormat="1" ht="78.75">
      <c r="A25" s="41"/>
      <c r="B25" s="36"/>
      <c r="C25" s="35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4" t="s">
        <v>259</v>
      </c>
      <c r="Q25" s="34">
        <v>30680</v>
      </c>
      <c r="R25" s="34">
        <v>33573.35</v>
      </c>
      <c r="S25" s="40">
        <f t="shared" si="3"/>
        <v>109.4307366362451</v>
      </c>
      <c r="T25" s="4"/>
    </row>
    <row r="26" spans="1:20" s="2" customFormat="1" ht="157.5">
      <c r="A26" s="41"/>
      <c r="B26" s="36"/>
      <c r="C26" s="35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4" t="s">
        <v>215</v>
      </c>
      <c r="Q26" s="34">
        <v>82.3</v>
      </c>
      <c r="R26" s="34">
        <v>100</v>
      </c>
      <c r="S26" s="40">
        <f t="shared" si="3"/>
        <v>121.50668286755773</v>
      </c>
      <c r="T26" s="4"/>
    </row>
    <row r="27" spans="1:20" s="2" customFormat="1" ht="15.75" customHeight="1">
      <c r="A27" s="41"/>
      <c r="B27" s="36"/>
      <c r="C27" s="35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43" t="s">
        <v>216</v>
      </c>
      <c r="Q27" s="34">
        <v>85</v>
      </c>
      <c r="R27" s="34">
        <v>100</v>
      </c>
      <c r="S27" s="40">
        <f t="shared" si="3"/>
        <v>117.64705882352942</v>
      </c>
      <c r="T27" s="4"/>
    </row>
    <row r="28" spans="1:20" s="2" customFormat="1" ht="204.75">
      <c r="A28" s="41"/>
      <c r="B28" s="36"/>
      <c r="C28" s="35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43" t="s">
        <v>217</v>
      </c>
      <c r="Q28" s="34">
        <v>22</v>
      </c>
      <c r="R28" s="34">
        <v>90</v>
      </c>
      <c r="S28" s="40">
        <f t="shared" si="3"/>
        <v>409.09090909090907</v>
      </c>
      <c r="T28" s="4"/>
    </row>
    <row r="29" spans="1:20" s="2" customFormat="1" ht="15.75" customHeight="1">
      <c r="A29" s="41"/>
      <c r="B29" s="36"/>
      <c r="C29" s="35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43" t="s">
        <v>218</v>
      </c>
      <c r="Q29" s="34">
        <v>12.3</v>
      </c>
      <c r="R29" s="34">
        <v>13.2</v>
      </c>
      <c r="S29" s="40">
        <f t="shared" si="3"/>
        <v>107.31707317073169</v>
      </c>
      <c r="T29" s="4"/>
    </row>
    <row r="30" spans="1:20" s="2" customFormat="1" ht="189">
      <c r="A30" s="41"/>
      <c r="B30" s="36"/>
      <c r="C30" s="35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43" t="s">
        <v>219</v>
      </c>
      <c r="Q30" s="34">
        <v>13</v>
      </c>
      <c r="R30" s="34">
        <v>14</v>
      </c>
      <c r="S30" s="40">
        <f t="shared" si="3"/>
        <v>107.6923076923077</v>
      </c>
      <c r="T30" s="4"/>
    </row>
    <row r="31" spans="1:20" s="2" customFormat="1" ht="15" customHeight="1">
      <c r="A31" s="41"/>
      <c r="B31" s="36"/>
      <c r="C31" s="35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43" t="s">
        <v>220</v>
      </c>
      <c r="Q31" s="34">
        <v>95</v>
      </c>
      <c r="R31" s="34">
        <v>100</v>
      </c>
      <c r="S31" s="40">
        <f t="shared" si="3"/>
        <v>105.26315789473684</v>
      </c>
      <c r="T31" s="4"/>
    </row>
    <row r="32" spans="1:20" s="2" customFormat="1" ht="173.25">
      <c r="A32" s="41"/>
      <c r="B32" s="36"/>
      <c r="C32" s="35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43" t="s">
        <v>221</v>
      </c>
      <c r="Q32" s="34">
        <v>20</v>
      </c>
      <c r="R32" s="34">
        <v>26.3</v>
      </c>
      <c r="S32" s="34">
        <f t="shared" si="3"/>
        <v>131.5</v>
      </c>
      <c r="T32" s="4"/>
    </row>
    <row r="33" spans="1:20" s="2" customFormat="1" ht="15" customHeight="1">
      <c r="A33" s="41"/>
      <c r="B33" s="36"/>
      <c r="C33" s="35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43" t="s">
        <v>222</v>
      </c>
      <c r="Q33" s="34">
        <v>15</v>
      </c>
      <c r="R33" s="34">
        <v>10</v>
      </c>
      <c r="S33" s="40">
        <f t="shared" si="3"/>
        <v>66.66666666666666</v>
      </c>
      <c r="T33" s="4"/>
    </row>
    <row r="34" spans="1:20" s="2" customFormat="1" ht="94.5">
      <c r="A34" s="41"/>
      <c r="B34" s="36"/>
      <c r="C34" s="35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44" t="s">
        <v>223</v>
      </c>
      <c r="Q34" s="34">
        <v>38</v>
      </c>
      <c r="R34" s="34">
        <v>38</v>
      </c>
      <c r="S34" s="34">
        <v>100</v>
      </c>
      <c r="T34" s="4"/>
    </row>
    <row r="35" spans="1:20" s="2" customFormat="1" ht="15" customHeight="1">
      <c r="A35" s="41"/>
      <c r="B35" s="36"/>
      <c r="C35" s="35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44" t="s">
        <v>224</v>
      </c>
      <c r="Q35" s="34">
        <v>2</v>
      </c>
      <c r="R35" s="34">
        <v>2</v>
      </c>
      <c r="S35" s="34">
        <v>100</v>
      </c>
      <c r="T35" s="4"/>
    </row>
    <row r="36" spans="1:20" s="2" customFormat="1" ht="126">
      <c r="A36" s="41"/>
      <c r="B36" s="36"/>
      <c r="C36" s="35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43" t="s">
        <v>225</v>
      </c>
      <c r="Q36" s="34">
        <v>0.77</v>
      </c>
      <c r="R36" s="34">
        <v>39</v>
      </c>
      <c r="S36" s="40">
        <f>R36/Q36*100</f>
        <v>5064.935064935065</v>
      </c>
      <c r="T36" s="4"/>
    </row>
    <row r="37" spans="1:20" s="2" customFormat="1" ht="15" customHeight="1">
      <c r="A37" s="41"/>
      <c r="B37" s="36"/>
      <c r="C37" s="35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43" t="s">
        <v>35</v>
      </c>
      <c r="Q37" s="34">
        <v>0.78</v>
      </c>
      <c r="R37" s="34">
        <v>0.78</v>
      </c>
      <c r="S37" s="34">
        <v>100</v>
      </c>
      <c r="T37" s="4"/>
    </row>
    <row r="38" spans="1:20" s="2" customFormat="1" ht="94.5">
      <c r="A38" s="41"/>
      <c r="B38" s="36" t="s">
        <v>106</v>
      </c>
      <c r="C38" s="35"/>
      <c r="D38" s="45">
        <v>140491.42916</v>
      </c>
      <c r="E38" s="45">
        <v>140491.42916</v>
      </c>
      <c r="F38" s="45">
        <v>0</v>
      </c>
      <c r="G38" s="45">
        <v>0</v>
      </c>
      <c r="H38" s="45">
        <v>75658.24</v>
      </c>
      <c r="I38" s="45">
        <v>75658.19</v>
      </c>
      <c r="J38" s="45">
        <v>64833.15</v>
      </c>
      <c r="K38" s="45">
        <v>64833.153</v>
      </c>
      <c r="L38" s="37">
        <v>0</v>
      </c>
      <c r="M38" s="37">
        <v>0</v>
      </c>
      <c r="N38" s="37"/>
      <c r="O38" s="37"/>
      <c r="P38" s="34"/>
      <c r="Q38" s="34"/>
      <c r="R38" s="34"/>
      <c r="S38" s="34"/>
      <c r="T38" s="4"/>
    </row>
    <row r="39" spans="1:20" s="2" customFormat="1" ht="15" customHeight="1">
      <c r="A39" s="41"/>
      <c r="B39" s="36" t="s">
        <v>107</v>
      </c>
      <c r="C39" s="35"/>
      <c r="D39" s="45">
        <f>F39+H39+J39</f>
        <v>343017.91</v>
      </c>
      <c r="E39" s="45">
        <f>G39+I39+K39</f>
        <v>342149.483</v>
      </c>
      <c r="F39" s="45">
        <v>26982.17</v>
      </c>
      <c r="G39" s="45">
        <v>26113.743</v>
      </c>
      <c r="H39" s="45">
        <f>253043.61</f>
        <v>253043.61</v>
      </c>
      <c r="I39" s="45">
        <f>253043.61</f>
        <v>253043.61</v>
      </c>
      <c r="J39" s="45">
        <f>62992.13</f>
        <v>62992.13</v>
      </c>
      <c r="K39" s="45">
        <f>62992.13</f>
        <v>62992.13</v>
      </c>
      <c r="L39" s="37">
        <v>0</v>
      </c>
      <c r="M39" s="37">
        <v>0</v>
      </c>
      <c r="N39" s="37"/>
      <c r="O39" s="37"/>
      <c r="P39" s="34"/>
      <c r="Q39" s="34"/>
      <c r="R39" s="34"/>
      <c r="S39" s="34"/>
      <c r="T39" s="4"/>
    </row>
    <row r="40" spans="1:20" s="2" customFormat="1" ht="63" customHeight="1">
      <c r="A40" s="41"/>
      <c r="B40" s="36" t="s">
        <v>108</v>
      </c>
      <c r="C40" s="35"/>
      <c r="D40" s="45">
        <f>F40+H40+J40</f>
        <v>46120.43</v>
      </c>
      <c r="E40" s="45">
        <f>G40+I40+K40</f>
        <v>46120.43</v>
      </c>
      <c r="F40" s="45">
        <v>0</v>
      </c>
      <c r="G40" s="45">
        <v>0</v>
      </c>
      <c r="H40" s="45">
        <v>181.5</v>
      </c>
      <c r="I40" s="45">
        <v>181.5</v>
      </c>
      <c r="J40" s="45">
        <v>45938.93</v>
      </c>
      <c r="K40" s="45">
        <v>45938.93</v>
      </c>
      <c r="L40" s="37">
        <v>0</v>
      </c>
      <c r="M40" s="37">
        <v>0</v>
      </c>
      <c r="N40" s="37"/>
      <c r="O40" s="37"/>
      <c r="P40" s="34"/>
      <c r="Q40" s="34"/>
      <c r="R40" s="34"/>
      <c r="S40" s="34"/>
      <c r="T40" s="4"/>
    </row>
    <row r="41" spans="1:20" s="2" customFormat="1" ht="15" customHeight="1">
      <c r="A41" s="41"/>
      <c r="B41" s="36" t="s">
        <v>109</v>
      </c>
      <c r="C41" s="35"/>
      <c r="D41" s="45">
        <f aca="true" t="shared" si="4" ref="D41:E44">F41+H41+J41+L41</f>
        <v>18504.25001</v>
      </c>
      <c r="E41" s="45">
        <f t="shared" si="4"/>
        <v>18504.25001</v>
      </c>
      <c r="F41" s="45">
        <v>0</v>
      </c>
      <c r="G41" s="45">
        <v>0</v>
      </c>
      <c r="H41" s="45">
        <v>0</v>
      </c>
      <c r="I41" s="45">
        <v>0</v>
      </c>
      <c r="J41" s="45">
        <v>18504.25001</v>
      </c>
      <c r="K41" s="45">
        <v>18504.25001</v>
      </c>
      <c r="L41" s="37">
        <v>0</v>
      </c>
      <c r="M41" s="37">
        <v>0</v>
      </c>
      <c r="N41" s="37"/>
      <c r="O41" s="37"/>
      <c r="P41" s="34"/>
      <c r="Q41" s="34"/>
      <c r="R41" s="34"/>
      <c r="S41" s="34"/>
      <c r="T41" s="4"/>
    </row>
    <row r="42" spans="1:20" s="2" customFormat="1" ht="78.75">
      <c r="A42" s="41"/>
      <c r="B42" s="36" t="s">
        <v>260</v>
      </c>
      <c r="C42" s="35"/>
      <c r="D42" s="45">
        <f t="shared" si="4"/>
        <v>173.70000000000002</v>
      </c>
      <c r="E42" s="45">
        <f t="shared" si="4"/>
        <v>173.70000000000002</v>
      </c>
      <c r="F42" s="45">
        <v>0</v>
      </c>
      <c r="G42" s="45">
        <v>0</v>
      </c>
      <c r="H42" s="45">
        <v>171.8</v>
      </c>
      <c r="I42" s="45">
        <v>171.8</v>
      </c>
      <c r="J42" s="45">
        <v>1.9</v>
      </c>
      <c r="K42" s="45">
        <v>1.9</v>
      </c>
      <c r="L42" s="37"/>
      <c r="M42" s="37"/>
      <c r="N42" s="37"/>
      <c r="O42" s="37"/>
      <c r="P42" s="34"/>
      <c r="Q42" s="34"/>
      <c r="R42" s="34"/>
      <c r="S42" s="34"/>
      <c r="T42" s="4"/>
    </row>
    <row r="43" spans="1:20" s="2" customFormat="1" ht="15" customHeight="1">
      <c r="A43" s="41"/>
      <c r="B43" s="36" t="s">
        <v>261</v>
      </c>
      <c r="C43" s="35"/>
      <c r="D43" s="45">
        <f t="shared" si="4"/>
        <v>205784.73</v>
      </c>
      <c r="E43" s="45">
        <f t="shared" si="4"/>
        <v>205784.73</v>
      </c>
      <c r="F43" s="45">
        <v>0</v>
      </c>
      <c r="G43" s="45">
        <v>0</v>
      </c>
      <c r="H43" s="45">
        <v>205579.13</v>
      </c>
      <c r="I43" s="45">
        <v>205579.13</v>
      </c>
      <c r="J43" s="45">
        <v>205.6</v>
      </c>
      <c r="K43" s="45">
        <v>205.6</v>
      </c>
      <c r="L43" s="37"/>
      <c r="M43" s="37"/>
      <c r="N43" s="37"/>
      <c r="O43" s="37"/>
      <c r="P43" s="34"/>
      <c r="Q43" s="34"/>
      <c r="R43" s="34"/>
      <c r="S43" s="34"/>
      <c r="T43" s="4"/>
    </row>
    <row r="44" spans="1:20" s="2" customFormat="1" ht="77.25" customHeight="1">
      <c r="A44" s="41"/>
      <c r="B44" s="36" t="s">
        <v>110</v>
      </c>
      <c r="C44" s="35"/>
      <c r="D44" s="45">
        <f t="shared" si="4"/>
        <v>903.72</v>
      </c>
      <c r="E44" s="45">
        <f t="shared" si="4"/>
        <v>903.72</v>
      </c>
      <c r="F44" s="45">
        <v>0</v>
      </c>
      <c r="G44" s="45">
        <v>0</v>
      </c>
      <c r="H44" s="45">
        <v>903.72</v>
      </c>
      <c r="I44" s="45">
        <v>903.72</v>
      </c>
      <c r="J44" s="45">
        <v>0</v>
      </c>
      <c r="K44" s="45">
        <v>0</v>
      </c>
      <c r="L44" s="37">
        <v>0</v>
      </c>
      <c r="M44" s="37">
        <v>0</v>
      </c>
      <c r="N44" s="37"/>
      <c r="O44" s="37"/>
      <c r="P44" s="34"/>
      <c r="Q44" s="34"/>
      <c r="R44" s="34"/>
      <c r="S44" s="34"/>
      <c r="T44" s="4"/>
    </row>
    <row r="45" spans="1:19" s="4" customFormat="1" ht="47.25">
      <c r="A45" s="41"/>
      <c r="B45" s="113" t="s">
        <v>31</v>
      </c>
      <c r="C45" s="35"/>
      <c r="D45" s="45">
        <f>D50+D51+D52</f>
        <v>831.8599999999999</v>
      </c>
      <c r="E45" s="45">
        <f>E50+E51+E52</f>
        <v>831.8599999999999</v>
      </c>
      <c r="F45" s="45">
        <f aca="true" t="shared" si="5" ref="F45:M45">F50+F51+F52</f>
        <v>584.25</v>
      </c>
      <c r="G45" s="45">
        <f t="shared" si="5"/>
        <v>584.25</v>
      </c>
      <c r="H45" s="45">
        <f t="shared" si="5"/>
        <v>11.92</v>
      </c>
      <c r="I45" s="45">
        <f t="shared" si="5"/>
        <v>11.92</v>
      </c>
      <c r="J45" s="45">
        <f t="shared" si="5"/>
        <v>235.69</v>
      </c>
      <c r="K45" s="45">
        <f>K50+K51+K52</f>
        <v>235.69</v>
      </c>
      <c r="L45" s="37">
        <f t="shared" si="5"/>
        <v>0</v>
      </c>
      <c r="M45" s="37">
        <f t="shared" si="5"/>
        <v>0</v>
      </c>
      <c r="N45" s="37"/>
      <c r="O45" s="37"/>
      <c r="P45" s="47" t="s">
        <v>226</v>
      </c>
      <c r="Q45" s="41">
        <v>30</v>
      </c>
      <c r="R45" s="41">
        <v>30</v>
      </c>
      <c r="S45" s="34">
        <v>100</v>
      </c>
    </row>
    <row r="46" spans="1:20" s="2" customFormat="1" ht="78.75">
      <c r="A46" s="41"/>
      <c r="B46" s="36"/>
      <c r="C46" s="35"/>
      <c r="D46" s="45"/>
      <c r="E46" s="45"/>
      <c r="F46" s="45"/>
      <c r="G46" s="45"/>
      <c r="H46" s="45"/>
      <c r="I46" s="45"/>
      <c r="J46" s="45"/>
      <c r="K46" s="45"/>
      <c r="L46" s="37"/>
      <c r="M46" s="37"/>
      <c r="N46" s="37"/>
      <c r="O46" s="37"/>
      <c r="P46" s="47" t="s">
        <v>227</v>
      </c>
      <c r="Q46" s="41">
        <v>65.3</v>
      </c>
      <c r="R46" s="41">
        <v>65.3</v>
      </c>
      <c r="S46" s="34">
        <v>100</v>
      </c>
      <c r="T46" s="4"/>
    </row>
    <row r="47" spans="1:20" s="2" customFormat="1" ht="110.25">
      <c r="A47" s="41"/>
      <c r="B47" s="36"/>
      <c r="C47" s="35"/>
      <c r="D47" s="45"/>
      <c r="E47" s="45"/>
      <c r="F47" s="45"/>
      <c r="G47" s="45"/>
      <c r="H47" s="45"/>
      <c r="I47" s="45"/>
      <c r="J47" s="45"/>
      <c r="K47" s="45"/>
      <c r="L47" s="37"/>
      <c r="M47" s="37"/>
      <c r="N47" s="37"/>
      <c r="O47" s="37"/>
      <c r="P47" s="34" t="s">
        <v>32</v>
      </c>
      <c r="Q47" s="41">
        <v>130</v>
      </c>
      <c r="R47" s="41">
        <v>130</v>
      </c>
      <c r="S47" s="34">
        <v>100</v>
      </c>
      <c r="T47" s="4"/>
    </row>
    <row r="48" spans="1:20" s="2" customFormat="1" ht="103.5" customHeight="1">
      <c r="A48" s="41"/>
      <c r="B48" s="36"/>
      <c r="C48" s="35"/>
      <c r="D48" s="45"/>
      <c r="E48" s="45"/>
      <c r="F48" s="45"/>
      <c r="G48" s="45"/>
      <c r="H48" s="45"/>
      <c r="I48" s="45"/>
      <c r="J48" s="45"/>
      <c r="K48" s="45"/>
      <c r="L48" s="37"/>
      <c r="M48" s="37"/>
      <c r="N48" s="37"/>
      <c r="O48" s="37"/>
      <c r="P48" s="34" t="s">
        <v>33</v>
      </c>
      <c r="Q48" s="41">
        <v>25.4</v>
      </c>
      <c r="R48" s="41">
        <v>25.4</v>
      </c>
      <c r="S48" s="34">
        <v>100</v>
      </c>
      <c r="T48" s="4"/>
    </row>
    <row r="49" spans="1:20" s="2" customFormat="1" ht="52.5" customHeight="1">
      <c r="A49" s="41"/>
      <c r="B49" s="36"/>
      <c r="C49" s="35"/>
      <c r="D49" s="45"/>
      <c r="E49" s="45"/>
      <c r="F49" s="45"/>
      <c r="G49" s="45"/>
      <c r="H49" s="45"/>
      <c r="I49" s="45"/>
      <c r="J49" s="45"/>
      <c r="K49" s="45"/>
      <c r="L49" s="37"/>
      <c r="M49" s="37"/>
      <c r="N49" s="37"/>
      <c r="O49" s="37"/>
      <c r="P49" s="43" t="s">
        <v>228</v>
      </c>
      <c r="Q49" s="41">
        <v>17</v>
      </c>
      <c r="R49" s="41">
        <v>17</v>
      </c>
      <c r="S49" s="34">
        <v>100</v>
      </c>
      <c r="T49" s="4"/>
    </row>
    <row r="50" spans="1:20" s="2" customFormat="1" ht="78.75">
      <c r="A50" s="41"/>
      <c r="B50" s="36" t="s">
        <v>262</v>
      </c>
      <c r="C50" s="35"/>
      <c r="D50" s="45">
        <f>F50+H50</f>
        <v>596.17</v>
      </c>
      <c r="E50" s="45">
        <f>G50+I50</f>
        <v>596.17</v>
      </c>
      <c r="F50" s="45">
        <v>584.25</v>
      </c>
      <c r="G50" s="45">
        <v>584.25</v>
      </c>
      <c r="H50" s="45">
        <v>11.92</v>
      </c>
      <c r="I50" s="45">
        <v>11.92</v>
      </c>
      <c r="J50" s="45">
        <v>0</v>
      </c>
      <c r="K50" s="45">
        <v>0</v>
      </c>
      <c r="L50" s="37"/>
      <c r="M50" s="37"/>
      <c r="N50" s="37"/>
      <c r="O50" s="37"/>
      <c r="P50" s="43"/>
      <c r="Q50" s="41"/>
      <c r="R50" s="41"/>
      <c r="S50" s="34"/>
      <c r="T50" s="4"/>
    </row>
    <row r="51" spans="1:20" s="2" customFormat="1" ht="189">
      <c r="A51" s="41"/>
      <c r="B51" s="36" t="s">
        <v>263</v>
      </c>
      <c r="C51" s="35"/>
      <c r="D51" s="45">
        <v>195.77</v>
      </c>
      <c r="E51" s="45">
        <v>195.77</v>
      </c>
      <c r="F51" s="45"/>
      <c r="G51" s="45"/>
      <c r="H51" s="45"/>
      <c r="I51" s="45"/>
      <c r="J51" s="45">
        <v>195.77</v>
      </c>
      <c r="K51" s="45">
        <v>195.77</v>
      </c>
      <c r="L51" s="37"/>
      <c r="M51" s="37"/>
      <c r="N51" s="37"/>
      <c r="O51" s="37"/>
      <c r="P51" s="43"/>
      <c r="Q51" s="41"/>
      <c r="R51" s="41"/>
      <c r="S51" s="34"/>
      <c r="T51" s="4"/>
    </row>
    <row r="52" spans="1:20" s="2" customFormat="1" ht="157.5">
      <c r="A52" s="41"/>
      <c r="B52" s="36" t="s">
        <v>111</v>
      </c>
      <c r="C52" s="35"/>
      <c r="D52" s="45">
        <v>39.92</v>
      </c>
      <c r="E52" s="45">
        <v>39.92</v>
      </c>
      <c r="F52" s="45"/>
      <c r="G52" s="45"/>
      <c r="H52" s="45"/>
      <c r="I52" s="45"/>
      <c r="J52" s="45">
        <v>39.92</v>
      </c>
      <c r="K52" s="45">
        <v>39.92</v>
      </c>
      <c r="L52" s="37"/>
      <c r="M52" s="37"/>
      <c r="N52" s="37"/>
      <c r="O52" s="37"/>
      <c r="P52" s="34"/>
      <c r="Q52" s="41"/>
      <c r="R52" s="41"/>
      <c r="S52" s="34"/>
      <c r="T52" s="4"/>
    </row>
    <row r="53" spans="1:19" s="4" customFormat="1" ht="94.5">
      <c r="A53" s="34"/>
      <c r="B53" s="113" t="s">
        <v>34</v>
      </c>
      <c r="C53" s="35"/>
      <c r="D53" s="45">
        <f>D57</f>
        <v>371.73</v>
      </c>
      <c r="E53" s="45">
        <f aca="true" t="shared" si="6" ref="E53:M53">E57</f>
        <v>371.73</v>
      </c>
      <c r="F53" s="45">
        <f t="shared" si="6"/>
        <v>0</v>
      </c>
      <c r="G53" s="45">
        <f t="shared" si="6"/>
        <v>0</v>
      </c>
      <c r="H53" s="45">
        <f t="shared" si="6"/>
        <v>0</v>
      </c>
      <c r="I53" s="45">
        <f t="shared" si="6"/>
        <v>0</v>
      </c>
      <c r="J53" s="45">
        <f t="shared" si="6"/>
        <v>371.73</v>
      </c>
      <c r="K53" s="45">
        <f t="shared" si="6"/>
        <v>371.73</v>
      </c>
      <c r="L53" s="37">
        <f t="shared" si="6"/>
        <v>0</v>
      </c>
      <c r="M53" s="37">
        <f t="shared" si="6"/>
        <v>0</v>
      </c>
      <c r="N53" s="37"/>
      <c r="O53" s="37"/>
      <c r="P53" s="47" t="s">
        <v>35</v>
      </c>
      <c r="Q53" s="41">
        <v>0.77</v>
      </c>
      <c r="R53" s="41">
        <v>0.77</v>
      </c>
      <c r="S53" s="41">
        <v>100</v>
      </c>
    </row>
    <row r="54" spans="1:20" s="2" customFormat="1" ht="141.75">
      <c r="A54" s="41"/>
      <c r="B54" s="36"/>
      <c r="C54" s="35"/>
      <c r="D54" s="45"/>
      <c r="E54" s="45"/>
      <c r="F54" s="45"/>
      <c r="G54" s="45"/>
      <c r="H54" s="45"/>
      <c r="I54" s="45"/>
      <c r="J54" s="45"/>
      <c r="K54" s="45"/>
      <c r="L54" s="37"/>
      <c r="M54" s="37"/>
      <c r="N54" s="37"/>
      <c r="O54" s="37"/>
      <c r="P54" s="48" t="s">
        <v>36</v>
      </c>
      <c r="Q54" s="41">
        <v>140</v>
      </c>
      <c r="R54" s="41">
        <v>140</v>
      </c>
      <c r="S54" s="34">
        <v>100</v>
      </c>
      <c r="T54" s="4"/>
    </row>
    <row r="55" spans="1:20" s="2" customFormat="1" ht="157.5">
      <c r="A55" s="41"/>
      <c r="B55" s="36"/>
      <c r="C55" s="35"/>
      <c r="D55" s="45"/>
      <c r="E55" s="45"/>
      <c r="F55" s="45"/>
      <c r="G55" s="45"/>
      <c r="H55" s="45"/>
      <c r="I55" s="45"/>
      <c r="J55" s="45"/>
      <c r="K55" s="45"/>
      <c r="L55" s="37"/>
      <c r="M55" s="37"/>
      <c r="N55" s="37"/>
      <c r="O55" s="37"/>
      <c r="P55" s="49" t="s">
        <v>90</v>
      </c>
      <c r="Q55" s="41">
        <v>186</v>
      </c>
      <c r="R55" s="41">
        <v>186</v>
      </c>
      <c r="S55" s="34">
        <v>100</v>
      </c>
      <c r="T55" s="4"/>
    </row>
    <row r="56" spans="1:20" s="2" customFormat="1" ht="15.75">
      <c r="A56" s="41"/>
      <c r="B56" s="36"/>
      <c r="C56" s="35"/>
      <c r="D56" s="45"/>
      <c r="E56" s="45"/>
      <c r="F56" s="45"/>
      <c r="G56" s="45"/>
      <c r="H56" s="45"/>
      <c r="I56" s="45"/>
      <c r="J56" s="45"/>
      <c r="K56" s="45"/>
      <c r="L56" s="37"/>
      <c r="M56" s="37"/>
      <c r="N56" s="37"/>
      <c r="O56" s="37"/>
      <c r="P56" s="49"/>
      <c r="Q56" s="41"/>
      <c r="R56" s="41"/>
      <c r="S56" s="34"/>
      <c r="T56" s="4"/>
    </row>
    <row r="57" spans="1:20" s="2" customFormat="1" ht="204.75">
      <c r="A57" s="34"/>
      <c r="B57" s="36" t="s">
        <v>112</v>
      </c>
      <c r="C57" s="35"/>
      <c r="D57" s="45">
        <v>371.73</v>
      </c>
      <c r="E57" s="45">
        <v>371.73</v>
      </c>
      <c r="F57" s="45">
        <v>0</v>
      </c>
      <c r="G57" s="45">
        <v>0</v>
      </c>
      <c r="H57" s="45">
        <v>0</v>
      </c>
      <c r="I57" s="45">
        <v>0</v>
      </c>
      <c r="J57" s="45">
        <v>371.73</v>
      </c>
      <c r="K57" s="45">
        <v>371.73</v>
      </c>
      <c r="L57" s="37">
        <v>0</v>
      </c>
      <c r="M57" s="37">
        <v>0</v>
      </c>
      <c r="N57" s="37"/>
      <c r="O57" s="37"/>
      <c r="P57" s="34"/>
      <c r="Q57" s="34"/>
      <c r="R57" s="34"/>
      <c r="S57" s="34"/>
      <c r="T57" s="4"/>
    </row>
    <row r="58" spans="1:19" s="4" customFormat="1" ht="126">
      <c r="A58" s="34"/>
      <c r="B58" s="113" t="s">
        <v>37</v>
      </c>
      <c r="C58" s="35"/>
      <c r="D58" s="45">
        <f>F58+H58+J58+L58</f>
        <v>6245.089999999999</v>
      </c>
      <c r="E58" s="45">
        <f>G58+I58+K58+M58</f>
        <v>6159.339999999999</v>
      </c>
      <c r="F58" s="45">
        <v>0</v>
      </c>
      <c r="G58" s="45">
        <v>0</v>
      </c>
      <c r="H58" s="45">
        <v>5893.4</v>
      </c>
      <c r="I58" s="45">
        <f>5893.4-85.75</f>
        <v>5807.65</v>
      </c>
      <c r="J58" s="45">
        <v>351.69</v>
      </c>
      <c r="K58" s="45">
        <v>351.69</v>
      </c>
      <c r="L58" s="37">
        <v>0</v>
      </c>
      <c r="M58" s="37">
        <v>0</v>
      </c>
      <c r="N58" s="37"/>
      <c r="O58" s="37"/>
      <c r="P58" s="47" t="s">
        <v>38</v>
      </c>
      <c r="Q58" s="50">
        <v>90</v>
      </c>
      <c r="R58" s="50">
        <v>98.24</v>
      </c>
      <c r="S58" s="50">
        <v>109.2</v>
      </c>
    </row>
    <row r="59" spans="1:20" s="2" customFormat="1" ht="94.5">
      <c r="A59" s="41"/>
      <c r="B59" s="36"/>
      <c r="C59" s="35"/>
      <c r="D59" s="45"/>
      <c r="E59" s="45"/>
      <c r="F59" s="45"/>
      <c r="G59" s="45"/>
      <c r="H59" s="45"/>
      <c r="I59" s="45"/>
      <c r="J59" s="45"/>
      <c r="K59" s="45"/>
      <c r="L59" s="37"/>
      <c r="M59" s="37"/>
      <c r="N59" s="37"/>
      <c r="O59" s="37"/>
      <c r="P59" s="47" t="s">
        <v>39</v>
      </c>
      <c r="Q59" s="41">
        <v>72</v>
      </c>
      <c r="R59" s="41">
        <v>73.6</v>
      </c>
      <c r="S59" s="51">
        <f>R59/Q59*100</f>
        <v>102.22222222222221</v>
      </c>
      <c r="T59" s="4"/>
    </row>
    <row r="60" spans="1:20" s="2" customFormat="1" ht="110.25">
      <c r="A60" s="41"/>
      <c r="B60" s="36"/>
      <c r="C60" s="35"/>
      <c r="D60" s="45"/>
      <c r="E60" s="45"/>
      <c r="F60" s="45"/>
      <c r="G60" s="45"/>
      <c r="H60" s="45"/>
      <c r="I60" s="45"/>
      <c r="J60" s="45"/>
      <c r="K60" s="45"/>
      <c r="L60" s="37"/>
      <c r="M60" s="37"/>
      <c r="N60" s="37"/>
      <c r="O60" s="37"/>
      <c r="P60" s="43" t="s">
        <v>229</v>
      </c>
      <c r="Q60" s="41">
        <v>77</v>
      </c>
      <c r="R60" s="41">
        <v>79</v>
      </c>
      <c r="S60" s="51">
        <f>R60/Q60*100</f>
        <v>102.59740259740259</v>
      </c>
      <c r="T60" s="4"/>
    </row>
    <row r="61" spans="1:19" s="4" customFormat="1" ht="126">
      <c r="A61" s="34"/>
      <c r="B61" s="113" t="s">
        <v>40</v>
      </c>
      <c r="C61" s="35"/>
      <c r="D61" s="45">
        <f>D62+D63</f>
        <v>20753.6</v>
      </c>
      <c r="E61" s="45">
        <f aca="true" t="shared" si="7" ref="E61:M61">E62+E63</f>
        <v>20733.5</v>
      </c>
      <c r="F61" s="45">
        <f t="shared" si="7"/>
        <v>0</v>
      </c>
      <c r="G61" s="45">
        <f t="shared" si="7"/>
        <v>0</v>
      </c>
      <c r="H61" s="45">
        <f t="shared" si="7"/>
        <v>20753.5</v>
      </c>
      <c r="I61" s="45">
        <f t="shared" si="7"/>
        <v>20733.5</v>
      </c>
      <c r="J61" s="45">
        <f t="shared" si="7"/>
        <v>0</v>
      </c>
      <c r="K61" s="45">
        <f t="shared" si="7"/>
        <v>0</v>
      </c>
      <c r="L61" s="37">
        <f t="shared" si="7"/>
        <v>0</v>
      </c>
      <c r="M61" s="37">
        <f t="shared" si="7"/>
        <v>0</v>
      </c>
      <c r="N61" s="37"/>
      <c r="O61" s="37"/>
      <c r="P61" s="34" t="s">
        <v>264</v>
      </c>
      <c r="Q61" s="34">
        <v>96</v>
      </c>
      <c r="R61" s="34">
        <v>95</v>
      </c>
      <c r="S61" s="51">
        <f>R61/Q61*100</f>
        <v>98.95833333333334</v>
      </c>
    </row>
    <row r="62" spans="1:20" s="2" customFormat="1" ht="94.5">
      <c r="A62" s="34"/>
      <c r="B62" s="36" t="s">
        <v>113</v>
      </c>
      <c r="C62" s="35"/>
      <c r="D62" s="45">
        <v>19387.6</v>
      </c>
      <c r="E62" s="45">
        <f>G62+I62+K62</f>
        <v>19367.5</v>
      </c>
      <c r="F62" s="45">
        <v>0</v>
      </c>
      <c r="G62" s="45">
        <v>0</v>
      </c>
      <c r="H62" s="45">
        <v>19387.5</v>
      </c>
      <c r="I62" s="45">
        <f>19387.5-20</f>
        <v>19367.5</v>
      </c>
      <c r="J62" s="45">
        <v>0</v>
      </c>
      <c r="K62" s="45">
        <v>0</v>
      </c>
      <c r="L62" s="37">
        <v>0</v>
      </c>
      <c r="M62" s="37">
        <v>0</v>
      </c>
      <c r="N62" s="37"/>
      <c r="O62" s="37"/>
      <c r="P62" s="34"/>
      <c r="Q62" s="34"/>
      <c r="R62" s="34"/>
      <c r="S62" s="34"/>
      <c r="T62" s="4"/>
    </row>
    <row r="63" spans="1:20" s="2" customFormat="1" ht="141.75">
      <c r="A63" s="34"/>
      <c r="B63" s="36" t="s">
        <v>114</v>
      </c>
      <c r="C63" s="35"/>
      <c r="D63" s="45">
        <v>1366</v>
      </c>
      <c r="E63" s="45">
        <v>1366</v>
      </c>
      <c r="F63" s="45">
        <v>0</v>
      </c>
      <c r="G63" s="45">
        <v>0</v>
      </c>
      <c r="H63" s="45">
        <v>1366</v>
      </c>
      <c r="I63" s="45">
        <v>1366</v>
      </c>
      <c r="J63" s="45">
        <v>0</v>
      </c>
      <c r="K63" s="45">
        <v>0</v>
      </c>
      <c r="L63" s="37">
        <v>0</v>
      </c>
      <c r="M63" s="37">
        <v>0</v>
      </c>
      <c r="N63" s="37"/>
      <c r="O63" s="37"/>
      <c r="P63" s="34"/>
      <c r="Q63" s="34"/>
      <c r="R63" s="34"/>
      <c r="S63" s="34"/>
      <c r="T63" s="4"/>
    </row>
    <row r="64" spans="1:19" s="4" customFormat="1" ht="157.5">
      <c r="A64" s="34"/>
      <c r="B64" s="113" t="s">
        <v>265</v>
      </c>
      <c r="C64" s="35"/>
      <c r="D64" s="45">
        <v>0</v>
      </c>
      <c r="E64" s="45">
        <v>0</v>
      </c>
      <c r="F64" s="45">
        <v>0</v>
      </c>
      <c r="G64" s="45">
        <v>0</v>
      </c>
      <c r="H64" s="45">
        <v>0</v>
      </c>
      <c r="I64" s="45">
        <v>0</v>
      </c>
      <c r="J64" s="45">
        <v>0</v>
      </c>
      <c r="K64" s="45">
        <v>0</v>
      </c>
      <c r="L64" s="37">
        <v>0</v>
      </c>
      <c r="M64" s="37">
        <v>0</v>
      </c>
      <c r="N64" s="37"/>
      <c r="O64" s="37"/>
      <c r="P64" s="34" t="s">
        <v>41</v>
      </c>
      <c r="Q64" s="52">
        <v>0.13</v>
      </c>
      <c r="R64" s="34">
        <v>0.14</v>
      </c>
      <c r="S64" s="40">
        <f>R64/Q64*100</f>
        <v>107.69230769230771</v>
      </c>
    </row>
    <row r="65" spans="1:20" s="2" customFormat="1" ht="94.5">
      <c r="A65" s="41"/>
      <c r="B65" s="36"/>
      <c r="C65" s="35"/>
      <c r="D65" s="45"/>
      <c r="E65" s="45"/>
      <c r="F65" s="45"/>
      <c r="G65" s="45"/>
      <c r="H65" s="45"/>
      <c r="I65" s="45"/>
      <c r="J65" s="45"/>
      <c r="K65" s="45"/>
      <c r="L65" s="37"/>
      <c r="M65" s="37"/>
      <c r="N65" s="37"/>
      <c r="O65" s="37"/>
      <c r="P65" s="49" t="s">
        <v>42</v>
      </c>
      <c r="Q65" s="53">
        <v>49</v>
      </c>
      <c r="R65" s="34">
        <v>100</v>
      </c>
      <c r="S65" s="40">
        <f>R65/Q65*100</f>
        <v>204.08163265306123</v>
      </c>
      <c r="T65" s="4"/>
    </row>
    <row r="66" spans="1:20" s="2" customFormat="1" ht="47.25">
      <c r="A66" s="41"/>
      <c r="B66" s="36"/>
      <c r="C66" s="35"/>
      <c r="D66" s="45"/>
      <c r="E66" s="45"/>
      <c r="F66" s="45"/>
      <c r="G66" s="45"/>
      <c r="H66" s="45"/>
      <c r="I66" s="45"/>
      <c r="J66" s="45"/>
      <c r="K66" s="45"/>
      <c r="L66" s="37"/>
      <c r="M66" s="37"/>
      <c r="N66" s="37"/>
      <c r="O66" s="37"/>
      <c r="P66" s="34" t="s">
        <v>43</v>
      </c>
      <c r="Q66" s="34">
        <v>16</v>
      </c>
      <c r="R66" s="34">
        <v>10</v>
      </c>
      <c r="S66" s="34">
        <f>R66/Q66*100</f>
        <v>62.5</v>
      </c>
      <c r="T66" s="4"/>
    </row>
    <row r="67" spans="1:20" s="2" customFormat="1" ht="63">
      <c r="A67" s="41"/>
      <c r="B67" s="36"/>
      <c r="C67" s="35"/>
      <c r="D67" s="45"/>
      <c r="E67" s="45"/>
      <c r="F67" s="45"/>
      <c r="G67" s="45"/>
      <c r="H67" s="45"/>
      <c r="I67" s="45"/>
      <c r="J67" s="45"/>
      <c r="K67" s="45"/>
      <c r="L67" s="37"/>
      <c r="M67" s="37"/>
      <c r="N67" s="37"/>
      <c r="O67" s="37"/>
      <c r="P67" s="34" t="s">
        <v>44</v>
      </c>
      <c r="Q67" s="34">
        <v>13</v>
      </c>
      <c r="R67" s="34">
        <v>11</v>
      </c>
      <c r="S67" s="40">
        <f>R67/Q67*100</f>
        <v>84.61538461538461</v>
      </c>
      <c r="T67" s="4"/>
    </row>
    <row r="68" spans="1:19" s="13" customFormat="1" ht="215.25" customHeight="1">
      <c r="A68" s="54">
        <v>2</v>
      </c>
      <c r="B68" s="18" t="s">
        <v>231</v>
      </c>
      <c r="C68" s="55" t="s">
        <v>121</v>
      </c>
      <c r="D68" s="56">
        <f>SUM(D69:D71)</f>
        <v>8056.4</v>
      </c>
      <c r="E68" s="56">
        <f aca="true" t="shared" si="8" ref="E68:M68">SUM(E69:E71)</f>
        <v>8056.4</v>
      </c>
      <c r="F68" s="56">
        <f t="shared" si="8"/>
        <v>1306.78</v>
      </c>
      <c r="G68" s="56">
        <f t="shared" si="8"/>
        <v>1306.78</v>
      </c>
      <c r="H68" s="56">
        <f t="shared" si="8"/>
        <v>4454.82</v>
      </c>
      <c r="I68" s="56">
        <f t="shared" si="8"/>
        <v>4454.82</v>
      </c>
      <c r="J68" s="56">
        <f t="shared" si="8"/>
        <v>2294.8</v>
      </c>
      <c r="K68" s="56">
        <f t="shared" si="8"/>
        <v>2294.8</v>
      </c>
      <c r="L68" s="56">
        <f t="shared" si="8"/>
        <v>0</v>
      </c>
      <c r="M68" s="56">
        <f t="shared" si="8"/>
        <v>0</v>
      </c>
      <c r="N68" s="57">
        <v>100</v>
      </c>
      <c r="O68" s="57">
        <f>E68/D68*100</f>
        <v>100</v>
      </c>
      <c r="P68" s="58"/>
      <c r="Q68" s="58"/>
      <c r="R68" s="58"/>
      <c r="S68" s="58"/>
    </row>
    <row r="69" spans="1:20" s="15" customFormat="1" ht="110.25">
      <c r="A69" s="21"/>
      <c r="B69" s="26" t="s">
        <v>232</v>
      </c>
      <c r="C69" s="23"/>
      <c r="D69" s="27">
        <f aca="true" t="shared" si="9" ref="D69:E71">SUM(F69+H69+J69+L69)</f>
        <v>7946.4</v>
      </c>
      <c r="E69" s="27">
        <f t="shared" si="9"/>
        <v>7946.4</v>
      </c>
      <c r="F69" s="27">
        <v>1306.78</v>
      </c>
      <c r="G69" s="27">
        <v>1306.78</v>
      </c>
      <c r="H69" s="27">
        <v>4454.82</v>
      </c>
      <c r="I69" s="27">
        <v>4454.82</v>
      </c>
      <c r="J69" s="27">
        <v>2184.8</v>
      </c>
      <c r="K69" s="27">
        <v>2184.8</v>
      </c>
      <c r="L69" s="24">
        <v>0</v>
      </c>
      <c r="M69" s="24">
        <v>0</v>
      </c>
      <c r="N69" s="24"/>
      <c r="O69" s="24"/>
      <c r="P69" s="25" t="s">
        <v>139</v>
      </c>
      <c r="Q69" s="25">
        <v>19</v>
      </c>
      <c r="R69" s="25">
        <v>19</v>
      </c>
      <c r="S69" s="25">
        <v>100</v>
      </c>
      <c r="T69" s="14"/>
    </row>
    <row r="70" spans="1:20" s="15" customFormat="1" ht="81.75" customHeight="1">
      <c r="A70" s="21"/>
      <c r="B70" s="26" t="s">
        <v>233</v>
      </c>
      <c r="C70" s="23"/>
      <c r="D70" s="27">
        <f t="shared" si="9"/>
        <v>110</v>
      </c>
      <c r="E70" s="27">
        <f t="shared" si="9"/>
        <v>110</v>
      </c>
      <c r="F70" s="27">
        <v>0</v>
      </c>
      <c r="G70" s="27">
        <v>0</v>
      </c>
      <c r="H70" s="27">
        <v>0</v>
      </c>
      <c r="I70" s="27">
        <v>0</v>
      </c>
      <c r="J70" s="27">
        <v>110</v>
      </c>
      <c r="K70" s="27">
        <v>110</v>
      </c>
      <c r="L70" s="24">
        <v>0</v>
      </c>
      <c r="M70" s="24">
        <v>0</v>
      </c>
      <c r="N70" s="24"/>
      <c r="O70" s="24"/>
      <c r="P70" s="25" t="s">
        <v>235</v>
      </c>
      <c r="Q70" s="25">
        <v>2</v>
      </c>
      <c r="R70" s="25">
        <v>2</v>
      </c>
      <c r="S70" s="25">
        <v>100</v>
      </c>
      <c r="T70" s="14"/>
    </row>
    <row r="71" spans="1:20" s="15" customFormat="1" ht="126">
      <c r="A71" s="21"/>
      <c r="B71" s="26" t="s">
        <v>234</v>
      </c>
      <c r="C71" s="23"/>
      <c r="D71" s="24">
        <f t="shared" si="9"/>
        <v>0</v>
      </c>
      <c r="E71" s="24">
        <f t="shared" si="9"/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/>
      <c r="O71" s="24"/>
      <c r="P71" s="25" t="s">
        <v>236</v>
      </c>
      <c r="Q71" s="25">
        <v>0</v>
      </c>
      <c r="R71" s="25">
        <v>0</v>
      </c>
      <c r="S71" s="59">
        <v>100</v>
      </c>
      <c r="T71" s="14"/>
    </row>
    <row r="72" spans="1:19" s="3" customFormat="1" ht="94.5" customHeight="1">
      <c r="A72" s="8">
        <v>3</v>
      </c>
      <c r="B72" s="18" t="s">
        <v>211</v>
      </c>
      <c r="C72" s="19" t="s">
        <v>121</v>
      </c>
      <c r="D72" s="60">
        <f>SUM(F72+H72+J72+L72)</f>
        <v>38477.648</v>
      </c>
      <c r="E72" s="60">
        <f>SUM(G72+I72+K72+M72)</f>
        <v>38477.648</v>
      </c>
      <c r="F72" s="60">
        <f aca="true" t="shared" si="10" ref="F72:M72">F77+F78+F80+F83+F84+F81</f>
        <v>300.448</v>
      </c>
      <c r="G72" s="60">
        <f t="shared" si="10"/>
        <v>300.448</v>
      </c>
      <c r="H72" s="60">
        <f t="shared" si="10"/>
        <v>704.7</v>
      </c>
      <c r="I72" s="60">
        <f t="shared" si="10"/>
        <v>704.7</v>
      </c>
      <c r="J72" s="60">
        <f>J77+J78+J83+J84+J81</f>
        <v>37472.5</v>
      </c>
      <c r="K72" s="60">
        <f>K77+K78+K83+K84+K81</f>
        <v>37472.5</v>
      </c>
      <c r="L72" s="16">
        <f t="shared" si="10"/>
        <v>0</v>
      </c>
      <c r="M72" s="16">
        <f t="shared" si="10"/>
        <v>0</v>
      </c>
      <c r="N72" s="16">
        <v>100</v>
      </c>
      <c r="O72" s="16">
        <f>SUM(E72/D72)*100</f>
        <v>100</v>
      </c>
      <c r="P72" s="20" t="s">
        <v>45</v>
      </c>
      <c r="Q72" s="20"/>
      <c r="R72" s="20"/>
      <c r="S72" s="20"/>
    </row>
    <row r="73" spans="1:20" s="2" customFormat="1" ht="31.5">
      <c r="A73" s="21"/>
      <c r="B73" s="22"/>
      <c r="C73" s="23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5" t="s">
        <v>46</v>
      </c>
      <c r="Q73" s="25">
        <v>153</v>
      </c>
      <c r="R73" s="25">
        <v>153</v>
      </c>
      <c r="S73" s="25">
        <v>100</v>
      </c>
      <c r="T73" s="4"/>
    </row>
    <row r="74" spans="1:20" s="2" customFormat="1" ht="15.75">
      <c r="A74" s="21"/>
      <c r="B74" s="22"/>
      <c r="C74" s="23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5" t="s">
        <v>47</v>
      </c>
      <c r="Q74" s="25">
        <v>143</v>
      </c>
      <c r="R74" s="25">
        <v>143</v>
      </c>
      <c r="S74" s="25">
        <v>100</v>
      </c>
      <c r="T74" s="4"/>
    </row>
    <row r="75" spans="1:20" s="2" customFormat="1" ht="15.75" customHeight="1">
      <c r="A75" s="21"/>
      <c r="B75" s="22"/>
      <c r="C75" s="23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5" t="s">
        <v>48</v>
      </c>
      <c r="Q75" s="25">
        <v>100</v>
      </c>
      <c r="R75" s="25">
        <v>100</v>
      </c>
      <c r="S75" s="25">
        <v>100</v>
      </c>
      <c r="T75" s="4"/>
    </row>
    <row r="76" spans="1:20" s="2" customFormat="1" ht="96" customHeight="1">
      <c r="A76" s="21"/>
      <c r="B76" s="26"/>
      <c r="C76" s="23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5" t="s">
        <v>49</v>
      </c>
      <c r="Q76" s="25">
        <v>1.9</v>
      </c>
      <c r="R76" s="25">
        <v>1.9</v>
      </c>
      <c r="S76" s="25">
        <v>0</v>
      </c>
      <c r="T76" s="4"/>
    </row>
    <row r="77" spans="1:20" s="2" customFormat="1" ht="189">
      <c r="A77" s="21"/>
      <c r="B77" s="26" t="s">
        <v>115</v>
      </c>
      <c r="C77" s="23"/>
      <c r="D77" s="27">
        <v>5745</v>
      </c>
      <c r="E77" s="27">
        <v>5745</v>
      </c>
      <c r="F77" s="27">
        <v>150.448</v>
      </c>
      <c r="G77" s="27">
        <v>150.448</v>
      </c>
      <c r="H77" s="27">
        <v>24.5</v>
      </c>
      <c r="I77" s="27">
        <v>24.5</v>
      </c>
      <c r="J77" s="27">
        <v>5570.1</v>
      </c>
      <c r="K77" s="27">
        <v>5570.1</v>
      </c>
      <c r="L77" s="24">
        <v>0</v>
      </c>
      <c r="M77" s="24">
        <v>0</v>
      </c>
      <c r="N77" s="24"/>
      <c r="O77" s="24"/>
      <c r="P77" s="25" t="s">
        <v>50</v>
      </c>
      <c r="Q77" s="25">
        <v>1</v>
      </c>
      <c r="R77" s="25">
        <v>1</v>
      </c>
      <c r="S77" s="25">
        <v>0</v>
      </c>
      <c r="T77" s="4"/>
    </row>
    <row r="78" spans="1:20" s="2" customFormat="1" ht="157.5">
      <c r="A78" s="151"/>
      <c r="B78" s="152" t="s">
        <v>116</v>
      </c>
      <c r="C78" s="149"/>
      <c r="D78" s="27">
        <v>2513.2</v>
      </c>
      <c r="E78" s="27">
        <v>2513.2</v>
      </c>
      <c r="F78" s="24">
        <v>0</v>
      </c>
      <c r="G78" s="24">
        <v>0</v>
      </c>
      <c r="H78" s="24">
        <v>0</v>
      </c>
      <c r="I78" s="24">
        <v>0</v>
      </c>
      <c r="J78" s="27">
        <v>2513.2</v>
      </c>
      <c r="K78" s="27">
        <v>2513.2</v>
      </c>
      <c r="L78" s="24">
        <v>0</v>
      </c>
      <c r="M78" s="24">
        <v>0</v>
      </c>
      <c r="N78" s="24"/>
      <c r="O78" s="24"/>
      <c r="P78" s="25" t="s">
        <v>51</v>
      </c>
      <c r="Q78" s="25">
        <v>250</v>
      </c>
      <c r="R78" s="25">
        <v>250</v>
      </c>
      <c r="S78" s="25">
        <v>100</v>
      </c>
      <c r="T78" s="4"/>
    </row>
    <row r="79" spans="1:20" s="2" customFormat="1" ht="110.25">
      <c r="A79" s="151"/>
      <c r="B79" s="152"/>
      <c r="C79" s="149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5" t="s">
        <v>52</v>
      </c>
      <c r="Q79" s="25">
        <v>91</v>
      </c>
      <c r="R79" s="25">
        <v>91</v>
      </c>
      <c r="S79" s="25">
        <v>100</v>
      </c>
      <c r="T79" s="4"/>
    </row>
    <row r="80" spans="1:20" s="2" customFormat="1" ht="201.75" customHeight="1">
      <c r="A80" s="25"/>
      <c r="B80" s="26" t="s">
        <v>91</v>
      </c>
      <c r="C80" s="23"/>
      <c r="D80" s="24">
        <f>F80+H80+J80</f>
        <v>0.3</v>
      </c>
      <c r="E80" s="24">
        <f>G80+I80+K80</f>
        <v>0.3</v>
      </c>
      <c r="F80" s="24">
        <v>0</v>
      </c>
      <c r="G80" s="24">
        <v>0</v>
      </c>
      <c r="H80" s="24">
        <v>0</v>
      </c>
      <c r="I80" s="24">
        <v>0</v>
      </c>
      <c r="J80" s="24">
        <v>0.3</v>
      </c>
      <c r="K80" s="24">
        <v>0.3</v>
      </c>
      <c r="L80" s="24">
        <v>0</v>
      </c>
      <c r="M80" s="24">
        <v>0</v>
      </c>
      <c r="N80" s="24"/>
      <c r="O80" s="24"/>
      <c r="P80" s="25"/>
      <c r="Q80" s="25"/>
      <c r="R80" s="25"/>
      <c r="S80" s="25"/>
      <c r="T80" s="4"/>
    </row>
    <row r="81" spans="1:20" s="2" customFormat="1" ht="102.75" customHeight="1">
      <c r="A81" s="151"/>
      <c r="B81" s="23" t="s">
        <v>92</v>
      </c>
      <c r="C81" s="149"/>
      <c r="D81" s="133">
        <v>237.7</v>
      </c>
      <c r="E81" s="133">
        <v>237.7</v>
      </c>
      <c r="F81" s="136">
        <v>0</v>
      </c>
      <c r="G81" s="136">
        <v>0</v>
      </c>
      <c r="H81" s="136">
        <v>0</v>
      </c>
      <c r="I81" s="136">
        <v>0</v>
      </c>
      <c r="J81" s="133">
        <v>237.7</v>
      </c>
      <c r="K81" s="133">
        <v>237.7</v>
      </c>
      <c r="L81" s="136">
        <v>0</v>
      </c>
      <c r="M81" s="136">
        <v>0</v>
      </c>
      <c r="N81" s="136"/>
      <c r="O81" s="136"/>
      <c r="P81" s="25" t="s">
        <v>53</v>
      </c>
      <c r="Q81" s="25">
        <v>1</v>
      </c>
      <c r="R81" s="25">
        <v>1</v>
      </c>
      <c r="S81" s="25">
        <v>100</v>
      </c>
      <c r="T81" s="4"/>
    </row>
    <row r="82" spans="1:20" s="2" customFormat="1" ht="141.75">
      <c r="A82" s="151"/>
      <c r="B82" s="28" t="s">
        <v>117</v>
      </c>
      <c r="C82" s="149"/>
      <c r="D82" s="133"/>
      <c r="E82" s="133"/>
      <c r="F82" s="136"/>
      <c r="G82" s="136"/>
      <c r="H82" s="136"/>
      <c r="I82" s="136"/>
      <c r="J82" s="133"/>
      <c r="K82" s="133"/>
      <c r="L82" s="136"/>
      <c r="M82" s="136"/>
      <c r="N82" s="136"/>
      <c r="O82" s="136"/>
      <c r="P82" s="25" t="s">
        <v>54</v>
      </c>
      <c r="Q82" s="25">
        <v>96</v>
      </c>
      <c r="R82" s="25">
        <v>96</v>
      </c>
      <c r="S82" s="25">
        <v>100</v>
      </c>
      <c r="T82" s="4"/>
    </row>
    <row r="83" spans="1:20" s="2" customFormat="1" ht="94.5">
      <c r="A83" s="21"/>
      <c r="B83" s="28" t="s">
        <v>93</v>
      </c>
      <c r="C83" s="23"/>
      <c r="D83" s="27">
        <v>13249.1</v>
      </c>
      <c r="E83" s="27">
        <v>13249.1</v>
      </c>
      <c r="F83" s="27">
        <v>150</v>
      </c>
      <c r="G83" s="27">
        <v>150</v>
      </c>
      <c r="H83" s="27">
        <v>680.2</v>
      </c>
      <c r="I83" s="27">
        <v>680.2</v>
      </c>
      <c r="J83" s="27">
        <v>12418.9</v>
      </c>
      <c r="K83" s="27">
        <v>12418.9</v>
      </c>
      <c r="L83" s="24">
        <v>0</v>
      </c>
      <c r="M83" s="24">
        <v>0</v>
      </c>
      <c r="N83" s="24"/>
      <c r="O83" s="24"/>
      <c r="P83" s="25"/>
      <c r="Q83" s="25"/>
      <c r="R83" s="25"/>
      <c r="S83" s="25"/>
      <c r="T83" s="4"/>
    </row>
    <row r="84" spans="1:20" s="2" customFormat="1" ht="26.25" customHeight="1">
      <c r="A84" s="151"/>
      <c r="B84" s="132" t="s">
        <v>94</v>
      </c>
      <c r="C84" s="149"/>
      <c r="D84" s="133">
        <v>16732.6</v>
      </c>
      <c r="E84" s="133">
        <v>16732.6</v>
      </c>
      <c r="F84" s="136">
        <v>0</v>
      </c>
      <c r="G84" s="136">
        <v>0</v>
      </c>
      <c r="H84" s="136">
        <v>0</v>
      </c>
      <c r="I84" s="136">
        <v>0</v>
      </c>
      <c r="J84" s="133">
        <v>16732.6</v>
      </c>
      <c r="K84" s="133">
        <v>16732.6</v>
      </c>
      <c r="L84" s="136">
        <v>0</v>
      </c>
      <c r="M84" s="136">
        <v>0</v>
      </c>
      <c r="N84" s="136"/>
      <c r="O84" s="136"/>
      <c r="P84" s="134" t="s">
        <v>55</v>
      </c>
      <c r="Q84" s="134">
        <v>12</v>
      </c>
      <c r="R84" s="134">
        <v>10.5</v>
      </c>
      <c r="S84" s="134">
        <v>88</v>
      </c>
      <c r="T84" s="4"/>
    </row>
    <row r="85" spans="1:20" s="2" customFormat="1" ht="89.25" customHeight="1">
      <c r="A85" s="151"/>
      <c r="B85" s="132"/>
      <c r="C85" s="149"/>
      <c r="D85" s="133"/>
      <c r="E85" s="133"/>
      <c r="F85" s="136"/>
      <c r="G85" s="136"/>
      <c r="H85" s="136"/>
      <c r="I85" s="136"/>
      <c r="J85" s="133"/>
      <c r="K85" s="133"/>
      <c r="L85" s="136"/>
      <c r="M85" s="136"/>
      <c r="N85" s="136"/>
      <c r="O85" s="136"/>
      <c r="P85" s="134"/>
      <c r="Q85" s="134"/>
      <c r="R85" s="134"/>
      <c r="S85" s="134"/>
      <c r="T85" s="4"/>
    </row>
    <row r="86" spans="1:19" s="3" customFormat="1" ht="68.25" customHeight="1">
      <c r="A86" s="153">
        <v>4</v>
      </c>
      <c r="B86" s="154" t="s">
        <v>210</v>
      </c>
      <c r="C86" s="155" t="s">
        <v>121</v>
      </c>
      <c r="D86" s="131">
        <f aca="true" t="shared" si="11" ref="D86:M86">SUM(D88:D99)</f>
        <v>1465.798</v>
      </c>
      <c r="E86" s="131">
        <f t="shared" si="11"/>
        <v>1465.798</v>
      </c>
      <c r="F86" s="131">
        <f t="shared" si="11"/>
        <v>0</v>
      </c>
      <c r="G86" s="131">
        <f t="shared" si="11"/>
        <v>0</v>
      </c>
      <c r="H86" s="131">
        <f t="shared" si="11"/>
        <v>1109.5</v>
      </c>
      <c r="I86" s="131">
        <f t="shared" si="11"/>
        <v>1109.5</v>
      </c>
      <c r="J86" s="131">
        <f t="shared" si="11"/>
        <v>356.298</v>
      </c>
      <c r="K86" s="131">
        <f t="shared" si="11"/>
        <v>356.298</v>
      </c>
      <c r="L86" s="135">
        <f t="shared" si="11"/>
        <v>0</v>
      </c>
      <c r="M86" s="135">
        <f t="shared" si="11"/>
        <v>0</v>
      </c>
      <c r="N86" s="135">
        <v>100</v>
      </c>
      <c r="O86" s="135">
        <f>SUM(E86/D86)*100</f>
        <v>100</v>
      </c>
      <c r="P86" s="61" t="s">
        <v>266</v>
      </c>
      <c r="Q86" s="62">
        <v>1465.8</v>
      </c>
      <c r="R86" s="63">
        <v>1465.8</v>
      </c>
      <c r="S86" s="34">
        <v>100</v>
      </c>
    </row>
    <row r="87" spans="1:19" s="3" customFormat="1" ht="47.25" customHeight="1">
      <c r="A87" s="153"/>
      <c r="B87" s="154"/>
      <c r="C87" s="155"/>
      <c r="D87" s="131"/>
      <c r="E87" s="131"/>
      <c r="F87" s="131"/>
      <c r="G87" s="131"/>
      <c r="H87" s="131"/>
      <c r="I87" s="131"/>
      <c r="J87" s="131"/>
      <c r="K87" s="131"/>
      <c r="L87" s="135"/>
      <c r="M87" s="135"/>
      <c r="N87" s="135"/>
      <c r="O87" s="135"/>
      <c r="P87" s="64" t="s">
        <v>267</v>
      </c>
      <c r="Q87" s="38" t="s">
        <v>87</v>
      </c>
      <c r="R87" s="39">
        <v>0</v>
      </c>
      <c r="S87" s="39">
        <v>100</v>
      </c>
    </row>
    <row r="88" spans="1:20" s="2" customFormat="1" ht="63">
      <c r="A88" s="21"/>
      <c r="B88" s="26" t="s">
        <v>56</v>
      </c>
      <c r="C88" s="23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64" t="s">
        <v>268</v>
      </c>
      <c r="Q88" s="34">
        <v>347.2</v>
      </c>
      <c r="R88" s="34">
        <v>347.2</v>
      </c>
      <c r="S88" s="34">
        <v>100</v>
      </c>
      <c r="T88" s="4"/>
    </row>
    <row r="89" spans="1:20" s="2" customFormat="1" ht="57.75" customHeight="1">
      <c r="A89" s="151"/>
      <c r="B89" s="152" t="s">
        <v>57</v>
      </c>
      <c r="C89" s="149"/>
      <c r="D89" s="133">
        <f>SUM(F89+H89+J89+L89)</f>
        <v>809.098</v>
      </c>
      <c r="E89" s="133">
        <f>SUM(G89+I89+K89+M89)</f>
        <v>809.098</v>
      </c>
      <c r="F89" s="136"/>
      <c r="G89" s="136"/>
      <c r="H89" s="136">
        <v>800</v>
      </c>
      <c r="I89" s="136">
        <v>800</v>
      </c>
      <c r="J89" s="156">
        <v>9.098</v>
      </c>
      <c r="K89" s="156">
        <v>9.098</v>
      </c>
      <c r="L89" s="136"/>
      <c r="M89" s="136"/>
      <c r="N89" s="136"/>
      <c r="O89" s="136"/>
      <c r="P89" s="65" t="s">
        <v>269</v>
      </c>
      <c r="Q89" s="34">
        <v>0</v>
      </c>
      <c r="R89" s="34">
        <v>0</v>
      </c>
      <c r="S89" s="34">
        <v>100</v>
      </c>
      <c r="T89" s="4"/>
    </row>
    <row r="90" spans="1:20" s="2" customFormat="1" ht="51.75" customHeight="1">
      <c r="A90" s="151"/>
      <c r="B90" s="152"/>
      <c r="C90" s="149"/>
      <c r="D90" s="133"/>
      <c r="E90" s="133"/>
      <c r="F90" s="136"/>
      <c r="G90" s="136"/>
      <c r="H90" s="136"/>
      <c r="I90" s="136"/>
      <c r="J90" s="156"/>
      <c r="K90" s="156"/>
      <c r="L90" s="136"/>
      <c r="M90" s="136"/>
      <c r="N90" s="136"/>
      <c r="O90" s="136"/>
      <c r="P90" s="66" t="s">
        <v>270</v>
      </c>
      <c r="Q90" s="34">
        <v>0</v>
      </c>
      <c r="R90" s="34">
        <v>0</v>
      </c>
      <c r="S90" s="34">
        <v>100</v>
      </c>
      <c r="T90" s="4"/>
    </row>
    <row r="91" spans="1:20" s="2" customFormat="1" ht="44.25" customHeight="1">
      <c r="A91" s="151"/>
      <c r="B91" s="152" t="s">
        <v>58</v>
      </c>
      <c r="C91" s="149"/>
      <c r="D91" s="133"/>
      <c r="E91" s="133"/>
      <c r="F91" s="136"/>
      <c r="G91" s="136"/>
      <c r="H91" s="136"/>
      <c r="I91" s="136"/>
      <c r="J91" s="136"/>
      <c r="K91" s="136"/>
      <c r="L91" s="136"/>
      <c r="M91" s="136"/>
      <c r="N91" s="136"/>
      <c r="O91" s="136"/>
      <c r="P91" s="65" t="s">
        <v>271</v>
      </c>
      <c r="Q91" s="34">
        <v>0</v>
      </c>
      <c r="R91" s="34">
        <v>0</v>
      </c>
      <c r="S91" s="34">
        <v>100</v>
      </c>
      <c r="T91" s="4"/>
    </row>
    <row r="92" spans="1:20" s="2" customFormat="1" ht="39.75" customHeight="1">
      <c r="A92" s="151"/>
      <c r="B92" s="152"/>
      <c r="C92" s="149"/>
      <c r="D92" s="133"/>
      <c r="E92" s="133"/>
      <c r="F92" s="136"/>
      <c r="G92" s="136"/>
      <c r="H92" s="136"/>
      <c r="I92" s="136"/>
      <c r="J92" s="136"/>
      <c r="K92" s="136"/>
      <c r="L92" s="136"/>
      <c r="M92" s="136"/>
      <c r="N92" s="136"/>
      <c r="O92" s="136"/>
      <c r="P92" s="64" t="s">
        <v>272</v>
      </c>
      <c r="Q92" s="34">
        <v>0</v>
      </c>
      <c r="R92" s="34">
        <v>0</v>
      </c>
      <c r="S92" s="34">
        <v>100</v>
      </c>
      <c r="T92" s="4"/>
    </row>
    <row r="93" spans="1:20" s="2" customFormat="1" ht="30.75" customHeight="1">
      <c r="A93" s="151"/>
      <c r="B93" s="152" t="s">
        <v>59</v>
      </c>
      <c r="C93" s="149"/>
      <c r="D93" s="133"/>
      <c r="E93" s="133"/>
      <c r="F93" s="136"/>
      <c r="G93" s="136"/>
      <c r="H93" s="136"/>
      <c r="I93" s="136"/>
      <c r="J93" s="136"/>
      <c r="K93" s="136"/>
      <c r="L93" s="136"/>
      <c r="M93" s="136"/>
      <c r="N93" s="136"/>
      <c r="O93" s="136"/>
      <c r="P93" s="61" t="s">
        <v>273</v>
      </c>
      <c r="Q93" s="34">
        <v>0</v>
      </c>
      <c r="R93" s="34">
        <v>0</v>
      </c>
      <c r="S93" s="34">
        <v>100</v>
      </c>
      <c r="T93" s="4"/>
    </row>
    <row r="94" spans="1:20" s="2" customFormat="1" ht="28.5" customHeight="1">
      <c r="A94" s="151"/>
      <c r="B94" s="152"/>
      <c r="C94" s="149"/>
      <c r="D94" s="133"/>
      <c r="E94" s="133"/>
      <c r="F94" s="136"/>
      <c r="G94" s="136"/>
      <c r="H94" s="136"/>
      <c r="I94" s="136"/>
      <c r="J94" s="136"/>
      <c r="K94" s="136"/>
      <c r="L94" s="136"/>
      <c r="M94" s="136"/>
      <c r="N94" s="136"/>
      <c r="O94" s="136"/>
      <c r="P94" s="66" t="s">
        <v>274</v>
      </c>
      <c r="Q94" s="34">
        <v>809</v>
      </c>
      <c r="R94" s="34">
        <v>809</v>
      </c>
      <c r="S94" s="34">
        <v>100</v>
      </c>
      <c r="T94" s="4"/>
    </row>
    <row r="95" spans="1:20" s="2" customFormat="1" ht="78.75">
      <c r="A95" s="21"/>
      <c r="B95" s="26" t="s">
        <v>60</v>
      </c>
      <c r="C95" s="23"/>
      <c r="D95" s="27"/>
      <c r="E95" s="27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65" t="s">
        <v>275</v>
      </c>
      <c r="Q95" s="34">
        <v>309.5</v>
      </c>
      <c r="R95" s="34">
        <v>309.5</v>
      </c>
      <c r="S95" s="34">
        <v>100</v>
      </c>
      <c r="T95" s="4"/>
    </row>
    <row r="96" spans="1:20" s="2" customFormat="1" ht="32.25" customHeight="1">
      <c r="A96" s="21"/>
      <c r="B96" s="26" t="s">
        <v>61</v>
      </c>
      <c r="C96" s="23"/>
      <c r="D96" s="27"/>
      <c r="E96" s="27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66" t="s">
        <v>276</v>
      </c>
      <c r="Q96" s="34">
        <v>0</v>
      </c>
      <c r="R96" s="34">
        <v>0</v>
      </c>
      <c r="S96" s="34">
        <v>100</v>
      </c>
      <c r="T96" s="4"/>
    </row>
    <row r="97" spans="1:20" s="2" customFormat="1" ht="47.25">
      <c r="A97" s="21"/>
      <c r="B97" s="26" t="s">
        <v>62</v>
      </c>
      <c r="C97" s="23"/>
      <c r="D97" s="27"/>
      <c r="E97" s="27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5" t="s">
        <v>63</v>
      </c>
      <c r="Q97" s="25">
        <v>138</v>
      </c>
      <c r="R97" s="25">
        <v>138</v>
      </c>
      <c r="S97" s="59">
        <f>SUM(R97/Q97)*100</f>
        <v>100</v>
      </c>
      <c r="T97" s="4"/>
    </row>
    <row r="98" spans="1:20" s="2" customFormat="1" ht="56.25" customHeight="1">
      <c r="A98" s="151"/>
      <c r="B98" s="152" t="s">
        <v>64</v>
      </c>
      <c r="C98" s="149"/>
      <c r="D98" s="133">
        <f>SUM(F98+H98+J98+L98)</f>
        <v>656.7</v>
      </c>
      <c r="E98" s="133">
        <f>SUM(G98+I98+K98+M98)</f>
        <v>656.7</v>
      </c>
      <c r="F98" s="136"/>
      <c r="G98" s="136"/>
      <c r="H98" s="133">
        <v>309.5</v>
      </c>
      <c r="I98" s="133">
        <v>309.5</v>
      </c>
      <c r="J98" s="133">
        <v>347.2</v>
      </c>
      <c r="K98" s="133">
        <v>347.2</v>
      </c>
      <c r="L98" s="136"/>
      <c r="M98" s="136"/>
      <c r="N98" s="136"/>
      <c r="O98" s="136"/>
      <c r="P98" s="25" t="s">
        <v>65</v>
      </c>
      <c r="Q98" s="134">
        <v>22</v>
      </c>
      <c r="R98" s="134">
        <v>22</v>
      </c>
      <c r="S98" s="157">
        <f>SUM(R98/Q98)*100</f>
        <v>100</v>
      </c>
      <c r="T98" s="4"/>
    </row>
    <row r="99" spans="1:20" s="2" customFormat="1" ht="54.75" customHeight="1">
      <c r="A99" s="151"/>
      <c r="B99" s="152"/>
      <c r="C99" s="149"/>
      <c r="D99" s="133"/>
      <c r="E99" s="133"/>
      <c r="F99" s="136"/>
      <c r="G99" s="136"/>
      <c r="H99" s="133"/>
      <c r="I99" s="133"/>
      <c r="J99" s="133"/>
      <c r="K99" s="133"/>
      <c r="L99" s="136"/>
      <c r="M99" s="136"/>
      <c r="N99" s="136"/>
      <c r="O99" s="136"/>
      <c r="P99" s="25"/>
      <c r="Q99" s="134"/>
      <c r="R99" s="134"/>
      <c r="S99" s="157"/>
      <c r="T99" s="4"/>
    </row>
    <row r="100" spans="1:19" s="3" customFormat="1" ht="78.75">
      <c r="A100" s="8">
        <v>5</v>
      </c>
      <c r="B100" s="18" t="s">
        <v>1</v>
      </c>
      <c r="C100" s="19" t="s">
        <v>230</v>
      </c>
      <c r="D100" s="16">
        <f>SUM(D101:D106)</f>
        <v>0</v>
      </c>
      <c r="E100" s="16">
        <f>SUM(E101:E106)</f>
        <v>0</v>
      </c>
      <c r="F100" s="16">
        <f>SUM(F101:F106)</f>
        <v>0</v>
      </c>
      <c r="G100" s="16">
        <f aca="true" t="shared" si="12" ref="G100:M100">SUM(G101:G106)</f>
        <v>0</v>
      </c>
      <c r="H100" s="16">
        <f t="shared" si="12"/>
        <v>0</v>
      </c>
      <c r="I100" s="16">
        <f t="shared" si="12"/>
        <v>0</v>
      </c>
      <c r="J100" s="16">
        <f t="shared" si="12"/>
        <v>0</v>
      </c>
      <c r="K100" s="16">
        <f t="shared" si="12"/>
        <v>0</v>
      </c>
      <c r="L100" s="16">
        <f t="shared" si="12"/>
        <v>0</v>
      </c>
      <c r="M100" s="16">
        <f t="shared" si="12"/>
        <v>0</v>
      </c>
      <c r="N100" s="16">
        <v>100</v>
      </c>
      <c r="O100" s="16">
        <v>100</v>
      </c>
      <c r="P100" s="20"/>
      <c r="Q100" s="20"/>
      <c r="R100" s="20"/>
      <c r="S100" s="20"/>
    </row>
    <row r="101" spans="1:20" s="2" customFormat="1" ht="63">
      <c r="A101" s="21"/>
      <c r="B101" s="26" t="s">
        <v>66</v>
      </c>
      <c r="C101" s="23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5" t="s">
        <v>67</v>
      </c>
      <c r="Q101" s="25">
        <v>0</v>
      </c>
      <c r="R101" s="25">
        <v>0</v>
      </c>
      <c r="S101" s="25">
        <v>100</v>
      </c>
      <c r="T101" s="4"/>
    </row>
    <row r="102" spans="1:20" s="2" customFormat="1" ht="79.5" customHeight="1">
      <c r="A102" s="21"/>
      <c r="B102" s="26" t="s">
        <v>68</v>
      </c>
      <c r="C102" s="23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5" t="s">
        <v>69</v>
      </c>
      <c r="Q102" s="25">
        <v>85</v>
      </c>
      <c r="R102" s="25">
        <v>85</v>
      </c>
      <c r="S102" s="25">
        <v>100</v>
      </c>
      <c r="T102" s="4"/>
    </row>
    <row r="103" spans="1:20" s="2" customFormat="1" ht="57.75" customHeight="1">
      <c r="A103" s="21"/>
      <c r="B103" s="26" t="s">
        <v>70</v>
      </c>
      <c r="C103" s="23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5" t="s">
        <v>71</v>
      </c>
      <c r="Q103" s="25">
        <v>35</v>
      </c>
      <c r="R103" s="25">
        <v>40</v>
      </c>
      <c r="S103" s="25">
        <v>114</v>
      </c>
      <c r="T103" s="4"/>
    </row>
    <row r="104" spans="1:20" s="2" customFormat="1" ht="93.75" customHeight="1">
      <c r="A104" s="21"/>
      <c r="B104" s="26" t="s">
        <v>72</v>
      </c>
      <c r="C104" s="23"/>
      <c r="D104" s="24">
        <f>SUM(J104)</f>
        <v>0</v>
      </c>
      <c r="E104" s="24">
        <f>SUM(K104)</f>
        <v>0</v>
      </c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5" t="s">
        <v>73</v>
      </c>
      <c r="Q104" s="25">
        <v>45</v>
      </c>
      <c r="R104" s="25">
        <v>50</v>
      </c>
      <c r="S104" s="25">
        <v>111</v>
      </c>
      <c r="T104" s="4"/>
    </row>
    <row r="105" spans="1:20" s="2" customFormat="1" ht="15">
      <c r="A105" s="151"/>
      <c r="B105" s="152" t="s">
        <v>74</v>
      </c>
      <c r="C105" s="149"/>
      <c r="D105" s="136"/>
      <c r="E105" s="136"/>
      <c r="F105" s="136"/>
      <c r="G105" s="136"/>
      <c r="H105" s="136"/>
      <c r="I105" s="136"/>
      <c r="J105" s="136"/>
      <c r="K105" s="136"/>
      <c r="L105" s="136"/>
      <c r="M105" s="136"/>
      <c r="N105" s="136"/>
      <c r="O105" s="136"/>
      <c r="P105" s="134" t="s">
        <v>75</v>
      </c>
      <c r="Q105" s="134">
        <v>600</v>
      </c>
      <c r="R105" s="134">
        <v>700</v>
      </c>
      <c r="S105" s="134">
        <v>117</v>
      </c>
      <c r="T105" s="4"/>
    </row>
    <row r="106" spans="1:20" s="2" customFormat="1" ht="53.25" customHeight="1">
      <c r="A106" s="151"/>
      <c r="B106" s="152"/>
      <c r="C106" s="149"/>
      <c r="D106" s="136"/>
      <c r="E106" s="136"/>
      <c r="F106" s="136"/>
      <c r="G106" s="136"/>
      <c r="H106" s="136"/>
      <c r="I106" s="136"/>
      <c r="J106" s="136"/>
      <c r="K106" s="136"/>
      <c r="L106" s="136"/>
      <c r="M106" s="136"/>
      <c r="N106" s="136"/>
      <c r="O106" s="136"/>
      <c r="P106" s="134"/>
      <c r="Q106" s="134"/>
      <c r="R106" s="134"/>
      <c r="S106" s="134"/>
      <c r="T106" s="4"/>
    </row>
    <row r="107" spans="1:19" s="3" customFormat="1" ht="78.75">
      <c r="A107" s="21">
        <v>6</v>
      </c>
      <c r="B107" s="18" t="s">
        <v>209</v>
      </c>
      <c r="C107" s="23" t="s">
        <v>121</v>
      </c>
      <c r="D107" s="16">
        <f>SUM(F107+H107+J107+L107)</f>
        <v>10</v>
      </c>
      <c r="E107" s="16">
        <f>SUM(G107+I107+K107+M107)</f>
        <v>10</v>
      </c>
      <c r="F107" s="16">
        <f>SUM(F108)</f>
        <v>0</v>
      </c>
      <c r="G107" s="16">
        <f aca="true" t="shared" si="13" ref="G107:M107">SUM(G108)</f>
        <v>0</v>
      </c>
      <c r="H107" s="16">
        <f t="shared" si="13"/>
        <v>0</v>
      </c>
      <c r="I107" s="16">
        <f t="shared" si="13"/>
        <v>0</v>
      </c>
      <c r="J107" s="16">
        <f t="shared" si="13"/>
        <v>10</v>
      </c>
      <c r="K107" s="16">
        <f t="shared" si="13"/>
        <v>10</v>
      </c>
      <c r="L107" s="16">
        <f t="shared" si="13"/>
        <v>0</v>
      </c>
      <c r="M107" s="16">
        <f t="shared" si="13"/>
        <v>0</v>
      </c>
      <c r="N107" s="16">
        <v>100</v>
      </c>
      <c r="O107" s="16">
        <v>100</v>
      </c>
      <c r="P107" s="25"/>
      <c r="Q107" s="25"/>
      <c r="R107" s="25"/>
      <c r="S107" s="25"/>
    </row>
    <row r="108" spans="1:20" s="2" customFormat="1" ht="84" customHeight="1">
      <c r="A108" s="21"/>
      <c r="B108" s="26" t="s">
        <v>118</v>
      </c>
      <c r="C108" s="23"/>
      <c r="D108" s="24">
        <v>10</v>
      </c>
      <c r="E108" s="24">
        <v>0</v>
      </c>
      <c r="F108" s="24">
        <v>0</v>
      </c>
      <c r="G108" s="24">
        <v>0</v>
      </c>
      <c r="H108" s="24">
        <v>0</v>
      </c>
      <c r="I108" s="24">
        <v>0</v>
      </c>
      <c r="J108" s="24">
        <v>10</v>
      </c>
      <c r="K108" s="24">
        <v>10</v>
      </c>
      <c r="L108" s="24">
        <v>0</v>
      </c>
      <c r="M108" s="24">
        <v>0</v>
      </c>
      <c r="N108" s="24">
        <v>100</v>
      </c>
      <c r="O108" s="24">
        <v>100</v>
      </c>
      <c r="P108" s="67" t="s">
        <v>119</v>
      </c>
      <c r="Q108" s="68">
        <v>99.5</v>
      </c>
      <c r="R108" s="69">
        <v>87.3</v>
      </c>
      <c r="S108" s="70">
        <f>SUM(Q108/R108)*100</f>
        <v>113.97479954180984</v>
      </c>
      <c r="T108" s="4"/>
    </row>
    <row r="109" spans="1:20" s="2" customFormat="1" ht="96.75" customHeight="1">
      <c r="A109" s="21"/>
      <c r="B109" s="26"/>
      <c r="C109" s="23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71" t="s">
        <v>120</v>
      </c>
      <c r="Q109" s="68">
        <v>4.1</v>
      </c>
      <c r="R109" s="69">
        <v>3.7</v>
      </c>
      <c r="S109" s="70">
        <f>SUM(Q109/R109)*100</f>
        <v>110.81081081081079</v>
      </c>
      <c r="T109" s="4"/>
    </row>
    <row r="110" spans="1:20" s="2" customFormat="1" ht="70.5" customHeight="1">
      <c r="A110" s="21"/>
      <c r="B110" s="26"/>
      <c r="C110" s="23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71" t="s">
        <v>76</v>
      </c>
      <c r="Q110" s="68">
        <v>78</v>
      </c>
      <c r="R110" s="69">
        <v>100</v>
      </c>
      <c r="S110" s="70">
        <f>SUM(R110/Q110)*100</f>
        <v>128.2051282051282</v>
      </c>
      <c r="T110" s="4"/>
    </row>
    <row r="111" spans="1:20" s="2" customFormat="1" ht="70.5" customHeight="1">
      <c r="A111" s="21"/>
      <c r="B111" s="26"/>
      <c r="C111" s="23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71" t="s">
        <v>77</v>
      </c>
      <c r="Q111" s="68">
        <v>82.9</v>
      </c>
      <c r="R111" s="69">
        <v>83.2</v>
      </c>
      <c r="S111" s="70">
        <f>SUM(R111/Q111)*100</f>
        <v>100.36188178528347</v>
      </c>
      <c r="T111" s="4"/>
    </row>
    <row r="112" spans="1:20" s="2" customFormat="1" ht="70.5" customHeight="1">
      <c r="A112" s="21"/>
      <c r="B112" s="26"/>
      <c r="C112" s="23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71" t="s">
        <v>78</v>
      </c>
      <c r="Q112" s="68">
        <v>100</v>
      </c>
      <c r="R112" s="69">
        <v>100</v>
      </c>
      <c r="S112" s="70">
        <f>SUM(R112/Q112)*100</f>
        <v>100</v>
      </c>
      <c r="T112" s="4"/>
    </row>
    <row r="113" spans="1:19" s="3" customFormat="1" ht="31.5">
      <c r="A113" s="46">
        <v>7</v>
      </c>
      <c r="B113" s="114" t="s">
        <v>2</v>
      </c>
      <c r="C113" s="12" t="s">
        <v>121</v>
      </c>
      <c r="D113" s="115">
        <f>D115+D116+D124</f>
        <v>72874.58</v>
      </c>
      <c r="E113" s="115">
        <f>E115+E116+E124</f>
        <v>70450.68</v>
      </c>
      <c r="F113" s="115">
        <f>F124</f>
        <v>0</v>
      </c>
      <c r="G113" s="115">
        <f>G124</f>
        <v>0</v>
      </c>
      <c r="H113" s="115">
        <f>H115+H116+I114</f>
        <v>44266.6</v>
      </c>
      <c r="I113" s="115">
        <f>I115+I116+J114</f>
        <v>44266.6</v>
      </c>
      <c r="J113" s="115">
        <f>J115+J116+J124</f>
        <v>28607.980000000003</v>
      </c>
      <c r="K113" s="115">
        <f>K115+K116+K124</f>
        <v>26184.08</v>
      </c>
      <c r="L113" s="115">
        <f>L114+L124</f>
        <v>0</v>
      </c>
      <c r="M113" s="115">
        <f>M114+M124</f>
        <v>0</v>
      </c>
      <c r="N113" s="115">
        <v>100</v>
      </c>
      <c r="O113" s="115">
        <f>E113/D113*100</f>
        <v>96.67387448407935</v>
      </c>
      <c r="P113" s="76"/>
      <c r="Q113" s="77"/>
      <c r="R113" s="77"/>
      <c r="S113" s="72"/>
    </row>
    <row r="114" spans="1:19" s="3" customFormat="1" ht="47.25">
      <c r="A114" s="78"/>
      <c r="B114" s="79"/>
      <c r="C114" s="74"/>
      <c r="D114" s="80"/>
      <c r="E114" s="80"/>
      <c r="F114" s="80"/>
      <c r="G114" s="80"/>
      <c r="H114" s="80"/>
      <c r="I114" s="80"/>
      <c r="J114" s="80"/>
      <c r="K114" s="80"/>
      <c r="L114" s="80"/>
      <c r="M114" s="80"/>
      <c r="N114" s="80"/>
      <c r="O114" s="75"/>
      <c r="P114" s="81" t="s">
        <v>122</v>
      </c>
      <c r="Q114" s="78">
        <v>40.6</v>
      </c>
      <c r="R114" s="78">
        <v>37.9</v>
      </c>
      <c r="S114" s="82">
        <f>SUM(R114/Q114)*100</f>
        <v>93.34975369458127</v>
      </c>
    </row>
    <row r="115" spans="1:19" s="3" customFormat="1" ht="178.5">
      <c r="A115" s="78"/>
      <c r="B115" s="79" t="s">
        <v>252</v>
      </c>
      <c r="C115" s="74" t="s">
        <v>121</v>
      </c>
      <c r="D115" s="80">
        <f>J115</f>
        <v>20742.58</v>
      </c>
      <c r="E115" s="83">
        <f>K115</f>
        <v>20742.58</v>
      </c>
      <c r="F115" s="80">
        <v>0</v>
      </c>
      <c r="G115" s="80">
        <v>0</v>
      </c>
      <c r="H115" s="80">
        <v>0</v>
      </c>
      <c r="I115" s="80">
        <v>0</v>
      </c>
      <c r="J115" s="80">
        <v>20742.58</v>
      </c>
      <c r="K115" s="80">
        <v>20742.58</v>
      </c>
      <c r="L115" s="80">
        <v>0</v>
      </c>
      <c r="M115" s="80">
        <v>0</v>
      </c>
      <c r="N115" s="80">
        <v>100</v>
      </c>
      <c r="O115" s="75">
        <f>E115/D115*100</f>
        <v>100</v>
      </c>
      <c r="P115" s="81" t="s">
        <v>123</v>
      </c>
      <c r="Q115" s="78">
        <v>135</v>
      </c>
      <c r="R115" s="78">
        <v>173.6</v>
      </c>
      <c r="S115" s="82">
        <f aca="true" t="shared" si="14" ref="S115:S126">SUM(R115/Q115)*100</f>
        <v>128.59259259259258</v>
      </c>
    </row>
    <row r="116" spans="1:19" s="3" customFormat="1" ht="110.25">
      <c r="A116" s="78"/>
      <c r="B116" s="79" t="s">
        <v>253</v>
      </c>
      <c r="C116" s="74" t="s">
        <v>121</v>
      </c>
      <c r="D116" s="80">
        <f>H116</f>
        <v>44266.6</v>
      </c>
      <c r="E116" s="80">
        <f>I116</f>
        <v>44266.6</v>
      </c>
      <c r="F116" s="80">
        <v>0</v>
      </c>
      <c r="G116" s="80">
        <v>0</v>
      </c>
      <c r="H116" s="80">
        <v>44266.6</v>
      </c>
      <c r="I116" s="80">
        <v>44266.6</v>
      </c>
      <c r="J116" s="80">
        <v>0</v>
      </c>
      <c r="K116" s="80">
        <v>0</v>
      </c>
      <c r="L116" s="80">
        <v>0</v>
      </c>
      <c r="M116" s="80">
        <v>0</v>
      </c>
      <c r="N116" s="80">
        <v>100</v>
      </c>
      <c r="O116" s="75">
        <f>E116/D116*100</f>
        <v>100</v>
      </c>
      <c r="P116" s="81" t="s">
        <v>124</v>
      </c>
      <c r="Q116" s="78">
        <v>6.3</v>
      </c>
      <c r="R116" s="78">
        <v>9.2</v>
      </c>
      <c r="S116" s="82">
        <f t="shared" si="14"/>
        <v>146.03174603174602</v>
      </c>
    </row>
    <row r="117" spans="1:19" s="3" customFormat="1" ht="31.5">
      <c r="A117" s="78"/>
      <c r="B117" s="79"/>
      <c r="C117" s="74"/>
      <c r="D117" s="80"/>
      <c r="E117" s="80"/>
      <c r="F117" s="80"/>
      <c r="G117" s="80"/>
      <c r="H117" s="80"/>
      <c r="I117" s="80"/>
      <c r="J117" s="80"/>
      <c r="K117" s="80"/>
      <c r="L117" s="80"/>
      <c r="M117" s="80"/>
      <c r="N117" s="80"/>
      <c r="O117" s="75"/>
      <c r="P117" s="81" t="s">
        <v>125</v>
      </c>
      <c r="Q117" s="78">
        <v>80</v>
      </c>
      <c r="R117" s="78">
        <v>107</v>
      </c>
      <c r="S117" s="82">
        <f t="shared" si="14"/>
        <v>133.75</v>
      </c>
    </row>
    <row r="118" spans="1:19" s="3" customFormat="1" ht="31.5">
      <c r="A118" s="78"/>
      <c r="B118" s="79"/>
      <c r="C118" s="84"/>
      <c r="D118" s="80"/>
      <c r="E118" s="80"/>
      <c r="F118" s="80"/>
      <c r="G118" s="80"/>
      <c r="H118" s="80"/>
      <c r="I118" s="80"/>
      <c r="J118" s="80"/>
      <c r="K118" s="80"/>
      <c r="L118" s="80"/>
      <c r="M118" s="80"/>
      <c r="N118" s="80"/>
      <c r="O118" s="75"/>
      <c r="P118" s="81" t="s">
        <v>126</v>
      </c>
      <c r="Q118" s="85">
        <v>37</v>
      </c>
      <c r="R118" s="78">
        <v>35.9</v>
      </c>
      <c r="S118" s="82">
        <f t="shared" si="14"/>
        <v>97.02702702702702</v>
      </c>
    </row>
    <row r="119" spans="1:19" s="3" customFormat="1" ht="78.75">
      <c r="A119" s="78"/>
      <c r="B119" s="79"/>
      <c r="C119" s="84"/>
      <c r="D119" s="80"/>
      <c r="E119" s="80"/>
      <c r="F119" s="80"/>
      <c r="G119" s="80"/>
      <c r="H119" s="80"/>
      <c r="I119" s="80"/>
      <c r="J119" s="80"/>
      <c r="K119" s="80"/>
      <c r="L119" s="80"/>
      <c r="M119" s="80"/>
      <c r="N119" s="80"/>
      <c r="O119" s="75"/>
      <c r="P119" s="81" t="s">
        <v>127</v>
      </c>
      <c r="Q119" s="78">
        <v>220.1</v>
      </c>
      <c r="R119" s="78">
        <v>196.1</v>
      </c>
      <c r="S119" s="82">
        <f t="shared" si="14"/>
        <v>89.09586551567469</v>
      </c>
    </row>
    <row r="120" spans="1:19" s="3" customFormat="1" ht="173.25">
      <c r="A120" s="78"/>
      <c r="B120" s="79"/>
      <c r="C120" s="84"/>
      <c r="D120" s="80"/>
      <c r="E120" s="80"/>
      <c r="F120" s="80"/>
      <c r="G120" s="80"/>
      <c r="H120" s="80"/>
      <c r="I120" s="80"/>
      <c r="J120" s="80"/>
      <c r="K120" s="80"/>
      <c r="L120" s="80"/>
      <c r="M120" s="80"/>
      <c r="N120" s="80"/>
      <c r="O120" s="75"/>
      <c r="P120" s="81" t="s">
        <v>128</v>
      </c>
      <c r="Q120" s="78">
        <v>43</v>
      </c>
      <c r="R120" s="78">
        <v>54</v>
      </c>
      <c r="S120" s="82">
        <f t="shared" si="14"/>
        <v>125.5813953488372</v>
      </c>
    </row>
    <row r="121" spans="1:19" s="3" customFormat="1" ht="78.75">
      <c r="A121" s="78"/>
      <c r="B121" s="79"/>
      <c r="C121" s="84"/>
      <c r="D121" s="80"/>
      <c r="E121" s="80"/>
      <c r="F121" s="80"/>
      <c r="G121" s="80"/>
      <c r="H121" s="80"/>
      <c r="I121" s="80"/>
      <c r="J121" s="80"/>
      <c r="K121" s="80"/>
      <c r="L121" s="80"/>
      <c r="M121" s="80"/>
      <c r="N121" s="80"/>
      <c r="O121" s="75"/>
      <c r="P121" s="81" t="s">
        <v>129</v>
      </c>
      <c r="Q121" s="78">
        <v>26930</v>
      </c>
      <c r="R121" s="78">
        <v>30891</v>
      </c>
      <c r="S121" s="82">
        <f t="shared" si="14"/>
        <v>114.7085035276643</v>
      </c>
    </row>
    <row r="122" spans="1:19" s="3" customFormat="1" ht="78.75">
      <c r="A122" s="78"/>
      <c r="B122" s="79"/>
      <c r="C122" s="84"/>
      <c r="D122" s="80"/>
      <c r="E122" s="80"/>
      <c r="F122" s="80"/>
      <c r="G122" s="80"/>
      <c r="H122" s="80"/>
      <c r="I122" s="80"/>
      <c r="J122" s="80"/>
      <c r="K122" s="80"/>
      <c r="L122" s="80"/>
      <c r="M122" s="80"/>
      <c r="N122" s="80"/>
      <c r="O122" s="75"/>
      <c r="P122" s="81" t="s">
        <v>130</v>
      </c>
      <c r="Q122" s="78">
        <v>2708</v>
      </c>
      <c r="R122" s="78">
        <v>2601</v>
      </c>
      <c r="S122" s="82">
        <f t="shared" si="14"/>
        <v>96.04874446085671</v>
      </c>
    </row>
    <row r="123" spans="1:19" s="3" customFormat="1" ht="94.5">
      <c r="A123" s="78"/>
      <c r="B123" s="79"/>
      <c r="C123" s="84"/>
      <c r="D123" s="80"/>
      <c r="E123" s="80"/>
      <c r="F123" s="80"/>
      <c r="G123" s="80"/>
      <c r="H123" s="80"/>
      <c r="I123" s="80"/>
      <c r="J123" s="80"/>
      <c r="K123" s="80"/>
      <c r="L123" s="80"/>
      <c r="M123" s="80"/>
      <c r="N123" s="80"/>
      <c r="O123" s="75"/>
      <c r="P123" s="81" t="s">
        <v>131</v>
      </c>
      <c r="Q123" s="78">
        <v>102.9</v>
      </c>
      <c r="R123" s="78">
        <v>114</v>
      </c>
      <c r="S123" s="82">
        <f t="shared" si="14"/>
        <v>110.7871720116618</v>
      </c>
    </row>
    <row r="124" spans="1:19" s="3" customFormat="1" ht="76.5">
      <c r="A124" s="86"/>
      <c r="B124" s="73" t="s">
        <v>96</v>
      </c>
      <c r="C124" s="74" t="s">
        <v>121</v>
      </c>
      <c r="D124" s="80">
        <f>D126+D127+D128+D129+D130+D131</f>
        <v>7865.4</v>
      </c>
      <c r="E124" s="83">
        <f aca="true" t="shared" si="15" ref="E124:M124">E126+E127+E128+E129+E130+E131</f>
        <v>5441.5</v>
      </c>
      <c r="F124" s="80">
        <f t="shared" si="15"/>
        <v>0</v>
      </c>
      <c r="G124" s="80">
        <f t="shared" si="15"/>
        <v>0</v>
      </c>
      <c r="H124" s="80">
        <f t="shared" si="15"/>
        <v>0</v>
      </c>
      <c r="I124" s="80">
        <f t="shared" si="15"/>
        <v>0</v>
      </c>
      <c r="J124" s="80">
        <f t="shared" si="15"/>
        <v>7865.4</v>
      </c>
      <c r="K124" s="80">
        <f t="shared" si="15"/>
        <v>5441.5</v>
      </c>
      <c r="L124" s="80">
        <f t="shared" si="15"/>
        <v>0</v>
      </c>
      <c r="M124" s="80">
        <f t="shared" si="15"/>
        <v>0</v>
      </c>
      <c r="N124" s="80">
        <v>100</v>
      </c>
      <c r="O124" s="75">
        <f>E124/D124*100</f>
        <v>69.18274976479265</v>
      </c>
      <c r="P124" s="86"/>
      <c r="Q124" s="87"/>
      <c r="R124" s="87"/>
      <c r="S124" s="86"/>
    </row>
    <row r="125" spans="1:19" s="3" customFormat="1" ht="63.75">
      <c r="A125" s="78"/>
      <c r="B125" s="79" t="s">
        <v>132</v>
      </c>
      <c r="C125" s="84"/>
      <c r="D125" s="83"/>
      <c r="E125" s="83"/>
      <c r="F125" s="83"/>
      <c r="G125" s="83"/>
      <c r="H125" s="83"/>
      <c r="I125" s="83"/>
      <c r="J125" s="83"/>
      <c r="K125" s="83"/>
      <c r="L125" s="83"/>
      <c r="M125" s="83"/>
      <c r="N125" s="80"/>
      <c r="O125" s="75"/>
      <c r="P125" s="86" t="s">
        <v>98</v>
      </c>
      <c r="Q125" s="84">
        <v>6</v>
      </c>
      <c r="R125" s="84">
        <v>6</v>
      </c>
      <c r="S125" s="82">
        <f t="shared" si="14"/>
        <v>100</v>
      </c>
    </row>
    <row r="126" spans="1:19" s="3" customFormat="1" ht="242.25">
      <c r="A126" s="78"/>
      <c r="B126" s="79" t="s">
        <v>254</v>
      </c>
      <c r="C126" s="74" t="s">
        <v>121</v>
      </c>
      <c r="D126" s="83">
        <f aca="true" t="shared" si="16" ref="D126:E128">J126</f>
        <v>1478.6</v>
      </c>
      <c r="E126" s="83">
        <f t="shared" si="16"/>
        <v>1000</v>
      </c>
      <c r="F126" s="83">
        <v>0</v>
      </c>
      <c r="G126" s="83">
        <v>0</v>
      </c>
      <c r="H126" s="83">
        <v>0</v>
      </c>
      <c r="I126" s="83">
        <v>0</v>
      </c>
      <c r="J126" s="83">
        <v>1478.6</v>
      </c>
      <c r="K126" s="83">
        <v>1000</v>
      </c>
      <c r="L126" s="83">
        <v>0</v>
      </c>
      <c r="M126" s="83">
        <v>0</v>
      </c>
      <c r="N126" s="80">
        <v>100</v>
      </c>
      <c r="O126" s="75">
        <f>E126/D126*100</f>
        <v>67.63154335181929</v>
      </c>
      <c r="P126" s="86" t="s">
        <v>97</v>
      </c>
      <c r="Q126" s="88">
        <v>6</v>
      </c>
      <c r="R126" s="88">
        <v>6</v>
      </c>
      <c r="S126" s="82">
        <f t="shared" si="14"/>
        <v>100</v>
      </c>
    </row>
    <row r="127" spans="1:19" s="3" customFormat="1" ht="267.75">
      <c r="A127" s="78"/>
      <c r="B127" s="79" t="s">
        <v>255</v>
      </c>
      <c r="C127" s="74" t="s">
        <v>121</v>
      </c>
      <c r="D127" s="83">
        <f t="shared" si="16"/>
        <v>1886.8</v>
      </c>
      <c r="E127" s="83">
        <f t="shared" si="16"/>
        <v>0</v>
      </c>
      <c r="F127" s="83">
        <v>0</v>
      </c>
      <c r="G127" s="83">
        <v>0</v>
      </c>
      <c r="H127" s="83">
        <v>0</v>
      </c>
      <c r="I127" s="83">
        <v>0</v>
      </c>
      <c r="J127" s="83">
        <v>1886.8</v>
      </c>
      <c r="K127" s="83">
        <v>0</v>
      </c>
      <c r="L127" s="83">
        <v>0</v>
      </c>
      <c r="M127" s="83">
        <v>0</v>
      </c>
      <c r="N127" s="80">
        <v>100</v>
      </c>
      <c r="O127" s="75">
        <v>0</v>
      </c>
      <c r="P127" s="89"/>
      <c r="Q127" s="88"/>
      <c r="R127" s="88"/>
      <c r="S127" s="82"/>
    </row>
    <row r="128" spans="1:19" s="3" customFormat="1" ht="153">
      <c r="A128" s="78"/>
      <c r="B128" s="79" t="s">
        <v>256</v>
      </c>
      <c r="C128" s="74" t="s">
        <v>121</v>
      </c>
      <c r="D128" s="83">
        <f t="shared" si="16"/>
        <v>4500</v>
      </c>
      <c r="E128" s="83">
        <f t="shared" si="16"/>
        <v>4441.5</v>
      </c>
      <c r="F128" s="83">
        <v>0</v>
      </c>
      <c r="G128" s="83">
        <v>0</v>
      </c>
      <c r="H128" s="83">
        <v>0</v>
      </c>
      <c r="I128" s="83">
        <v>0</v>
      </c>
      <c r="J128" s="83">
        <v>4500</v>
      </c>
      <c r="K128" s="83">
        <v>4441.5</v>
      </c>
      <c r="L128" s="83">
        <v>0</v>
      </c>
      <c r="M128" s="83">
        <v>0</v>
      </c>
      <c r="N128" s="80"/>
      <c r="O128" s="75">
        <f>E128/D128*100</f>
        <v>98.7</v>
      </c>
      <c r="P128" s="86"/>
      <c r="Q128" s="88"/>
      <c r="R128" s="88"/>
      <c r="S128" s="82"/>
    </row>
    <row r="129" spans="1:19" s="3" customFormat="1" ht="127.5">
      <c r="A129" s="78"/>
      <c r="B129" s="79" t="s">
        <v>257</v>
      </c>
      <c r="C129" s="74" t="s">
        <v>121</v>
      </c>
      <c r="D129" s="83">
        <v>0</v>
      </c>
      <c r="E129" s="83">
        <v>0</v>
      </c>
      <c r="F129" s="83">
        <v>0</v>
      </c>
      <c r="G129" s="83">
        <v>0</v>
      </c>
      <c r="H129" s="83">
        <v>0</v>
      </c>
      <c r="I129" s="83">
        <v>0</v>
      </c>
      <c r="J129" s="83">
        <v>0</v>
      </c>
      <c r="K129" s="83">
        <v>0</v>
      </c>
      <c r="L129" s="83">
        <v>0</v>
      </c>
      <c r="M129" s="83">
        <v>0</v>
      </c>
      <c r="N129" s="80">
        <v>100</v>
      </c>
      <c r="O129" s="75">
        <v>0</v>
      </c>
      <c r="P129" s="86"/>
      <c r="Q129" s="88"/>
      <c r="R129" s="88"/>
      <c r="S129" s="82"/>
    </row>
    <row r="130" spans="1:19" s="3" customFormat="1" ht="127.5">
      <c r="A130" s="78"/>
      <c r="B130" s="73" t="s">
        <v>258</v>
      </c>
      <c r="C130" s="74" t="s">
        <v>121</v>
      </c>
      <c r="D130" s="83">
        <f>SUM(F130+H130+J130+L130)</f>
        <v>0</v>
      </c>
      <c r="E130" s="83">
        <f>SUM(G130+I130+K130+M130)</f>
        <v>0</v>
      </c>
      <c r="F130" s="83">
        <v>0</v>
      </c>
      <c r="G130" s="83">
        <v>0</v>
      </c>
      <c r="H130" s="83">
        <v>0</v>
      </c>
      <c r="I130" s="83">
        <v>0</v>
      </c>
      <c r="J130" s="83">
        <v>0</v>
      </c>
      <c r="K130" s="83">
        <v>0</v>
      </c>
      <c r="L130" s="83">
        <v>0</v>
      </c>
      <c r="M130" s="83">
        <v>0</v>
      </c>
      <c r="N130" s="80">
        <v>100</v>
      </c>
      <c r="O130" s="75">
        <v>0</v>
      </c>
      <c r="P130" s="86"/>
      <c r="Q130" s="88"/>
      <c r="R130" s="88"/>
      <c r="S130" s="82"/>
    </row>
    <row r="131" spans="1:19" s="3" customFormat="1" ht="165.75">
      <c r="A131" s="78"/>
      <c r="B131" s="79" t="s">
        <v>133</v>
      </c>
      <c r="C131" s="74" t="s">
        <v>121</v>
      </c>
      <c r="D131" s="83">
        <v>0</v>
      </c>
      <c r="E131" s="83">
        <f>SUM(G131+I131+K131+M131)</f>
        <v>0</v>
      </c>
      <c r="F131" s="90">
        <v>0</v>
      </c>
      <c r="G131" s="83">
        <v>0</v>
      </c>
      <c r="H131" s="90">
        <v>0</v>
      </c>
      <c r="I131" s="83">
        <v>0</v>
      </c>
      <c r="J131" s="90">
        <v>0</v>
      </c>
      <c r="K131" s="83">
        <v>0</v>
      </c>
      <c r="L131" s="83">
        <v>0</v>
      </c>
      <c r="M131" s="83">
        <v>0</v>
      </c>
      <c r="N131" s="80">
        <v>0</v>
      </c>
      <c r="O131" s="75">
        <v>0</v>
      </c>
      <c r="P131" s="86" t="s">
        <v>134</v>
      </c>
      <c r="Q131" s="84">
        <v>0</v>
      </c>
      <c r="R131" s="84">
        <v>0</v>
      </c>
      <c r="S131" s="82">
        <v>0</v>
      </c>
    </row>
    <row r="132" spans="1:19" s="4" customFormat="1" ht="51" customHeight="1">
      <c r="A132" s="86"/>
      <c r="B132" s="79" t="s">
        <v>135</v>
      </c>
      <c r="C132" s="84" t="s">
        <v>121</v>
      </c>
      <c r="D132" s="91">
        <f>SUM(F132+H132+J132+L132)</f>
        <v>0</v>
      </c>
      <c r="E132" s="91">
        <f>SUM(G132+I132+K132+M132)</f>
        <v>0</v>
      </c>
      <c r="F132" s="91"/>
      <c r="G132" s="91"/>
      <c r="H132" s="91">
        <v>0</v>
      </c>
      <c r="I132" s="91">
        <v>0</v>
      </c>
      <c r="J132" s="91"/>
      <c r="K132" s="91"/>
      <c r="L132" s="91"/>
      <c r="M132" s="91"/>
      <c r="N132" s="35">
        <v>0</v>
      </c>
      <c r="O132" s="35">
        <v>0</v>
      </c>
      <c r="P132" s="86" t="s">
        <v>136</v>
      </c>
      <c r="Q132" s="78">
        <v>0</v>
      </c>
      <c r="R132" s="78">
        <v>0</v>
      </c>
      <c r="S132" s="116">
        <v>0</v>
      </c>
    </row>
    <row r="133" spans="1:19" s="3" customFormat="1" ht="51">
      <c r="A133" s="86"/>
      <c r="B133" s="92"/>
      <c r="C133" s="34"/>
      <c r="D133" s="91">
        <f>SUM(F133+H133+J133+L133)</f>
        <v>0</v>
      </c>
      <c r="E133" s="91">
        <f>SUM(G133+I133+K133+M133)</f>
        <v>0</v>
      </c>
      <c r="F133" s="91"/>
      <c r="G133" s="91"/>
      <c r="H133" s="91">
        <v>0</v>
      </c>
      <c r="I133" s="91">
        <v>0</v>
      </c>
      <c r="J133" s="91"/>
      <c r="K133" s="91"/>
      <c r="L133" s="91"/>
      <c r="M133" s="91"/>
      <c r="N133" s="35"/>
      <c r="O133" s="35"/>
      <c r="P133" s="86" t="s">
        <v>137</v>
      </c>
      <c r="Q133" s="78">
        <v>0</v>
      </c>
      <c r="R133" s="78">
        <v>0</v>
      </c>
      <c r="S133" s="82">
        <v>0</v>
      </c>
    </row>
    <row r="134" spans="1:19" s="3" customFormat="1" ht="76.5">
      <c r="A134" s="86"/>
      <c r="B134" s="93"/>
      <c r="C134" s="34"/>
      <c r="D134" s="91">
        <f>SUM(F134+H134+J134+L134)</f>
        <v>0</v>
      </c>
      <c r="E134" s="91">
        <f>SUM(G134+I134+K134+M134)</f>
        <v>0</v>
      </c>
      <c r="F134" s="91"/>
      <c r="G134" s="91"/>
      <c r="H134" s="91">
        <v>0</v>
      </c>
      <c r="I134" s="91">
        <v>0</v>
      </c>
      <c r="J134" s="91"/>
      <c r="K134" s="91"/>
      <c r="L134" s="91"/>
      <c r="M134" s="91"/>
      <c r="N134" s="35"/>
      <c r="O134" s="35"/>
      <c r="P134" s="86" t="s">
        <v>138</v>
      </c>
      <c r="Q134" s="78">
        <v>0</v>
      </c>
      <c r="R134" s="78">
        <v>0</v>
      </c>
      <c r="S134" s="82">
        <v>0</v>
      </c>
    </row>
    <row r="135" spans="1:19" s="120" customFormat="1" ht="189">
      <c r="A135" s="46">
        <v>8</v>
      </c>
      <c r="B135" s="100" t="s">
        <v>208</v>
      </c>
      <c r="C135" s="12" t="s">
        <v>180</v>
      </c>
      <c r="D135" s="117">
        <f>D136+D140+D143</f>
        <v>145068.5</v>
      </c>
      <c r="E135" s="117">
        <f aca="true" t="shared" si="17" ref="E135:K135">E136+E140+E143</f>
        <v>143845.2</v>
      </c>
      <c r="F135" s="117">
        <f t="shared" si="17"/>
        <v>98895.928</v>
      </c>
      <c r="G135" s="117">
        <f t="shared" si="17"/>
        <v>98895.928</v>
      </c>
      <c r="H135" s="117">
        <f t="shared" si="17"/>
        <v>41422.799999999996</v>
      </c>
      <c r="I135" s="117">
        <f t="shared" si="17"/>
        <v>41422.77</v>
      </c>
      <c r="J135" s="117">
        <f t="shared" si="17"/>
        <v>4749.799999999999</v>
      </c>
      <c r="K135" s="117">
        <f t="shared" si="17"/>
        <v>3526.5</v>
      </c>
      <c r="L135" s="118">
        <f>SUM(L137:L145)</f>
        <v>0</v>
      </c>
      <c r="M135" s="118">
        <f>SUM(M137:M145)</f>
        <v>0</v>
      </c>
      <c r="N135" s="119">
        <v>100</v>
      </c>
      <c r="O135" s="119">
        <f>E135/D135*100</f>
        <v>99.15674319373262</v>
      </c>
      <c r="P135" s="33"/>
      <c r="Q135" s="96"/>
      <c r="R135" s="96"/>
      <c r="S135" s="101"/>
    </row>
    <row r="136" spans="1:20" s="2" customFormat="1" ht="220.5">
      <c r="A136" s="46"/>
      <c r="B136" s="33" t="s">
        <v>239</v>
      </c>
      <c r="C136" s="12"/>
      <c r="D136" s="94">
        <f>D137+D138+D139</f>
        <v>115933.1</v>
      </c>
      <c r="E136" s="94">
        <f aca="true" t="shared" si="18" ref="E136:J136">E137+E138+E139</f>
        <v>115933.1</v>
      </c>
      <c r="F136" s="94">
        <f t="shared" si="18"/>
        <v>98895.928</v>
      </c>
      <c r="G136" s="94">
        <f t="shared" si="18"/>
        <v>98895.928</v>
      </c>
      <c r="H136" s="94">
        <f t="shared" si="18"/>
        <v>17007.6</v>
      </c>
      <c r="I136" s="94">
        <f t="shared" si="18"/>
        <v>17007.57</v>
      </c>
      <c r="J136" s="94">
        <f t="shared" si="18"/>
        <v>29.6</v>
      </c>
      <c r="K136" s="94">
        <v>29.5</v>
      </c>
      <c r="L136" s="94">
        <v>0</v>
      </c>
      <c r="M136" s="94">
        <v>0</v>
      </c>
      <c r="N136" s="96">
        <v>100</v>
      </c>
      <c r="O136" s="96">
        <f aca="true" t="shared" si="19" ref="O136:O146">E136/D136*100</f>
        <v>100</v>
      </c>
      <c r="P136" s="33"/>
      <c r="Q136" s="112"/>
      <c r="R136" s="112"/>
      <c r="S136" s="101"/>
      <c r="T136" s="4"/>
    </row>
    <row r="137" spans="1:20" s="2" customFormat="1" ht="15" customHeight="1">
      <c r="A137" s="41"/>
      <c r="B137" s="121" t="s">
        <v>240</v>
      </c>
      <c r="C137" s="33"/>
      <c r="D137" s="122">
        <v>100914.3</v>
      </c>
      <c r="E137" s="122">
        <v>100914.3</v>
      </c>
      <c r="F137" s="122">
        <v>98895.928</v>
      </c>
      <c r="G137" s="122">
        <v>98895.928</v>
      </c>
      <c r="H137" s="122">
        <v>2014.4</v>
      </c>
      <c r="I137" s="122">
        <v>2014.37</v>
      </c>
      <c r="J137" s="122">
        <v>4</v>
      </c>
      <c r="K137" s="122">
        <v>4</v>
      </c>
      <c r="L137" s="96">
        <v>0</v>
      </c>
      <c r="M137" s="97">
        <v>0</v>
      </c>
      <c r="N137" s="96">
        <v>100</v>
      </c>
      <c r="O137" s="96">
        <f t="shared" si="19"/>
        <v>100</v>
      </c>
      <c r="P137" s="33" t="s">
        <v>241</v>
      </c>
      <c r="Q137" s="112">
        <v>1041.83</v>
      </c>
      <c r="R137" s="112">
        <v>1041.83</v>
      </c>
      <c r="S137" s="101">
        <f aca="true" t="shared" si="20" ref="S137:S144">R137/Q137*100</f>
        <v>100</v>
      </c>
      <c r="T137" s="4"/>
    </row>
    <row r="138" spans="1:20" s="2" customFormat="1" ht="126">
      <c r="A138" s="41"/>
      <c r="B138" s="33" t="s">
        <v>242</v>
      </c>
      <c r="C138" s="33"/>
      <c r="D138" s="122">
        <v>2326.8</v>
      </c>
      <c r="E138" s="122">
        <v>2326.8</v>
      </c>
      <c r="F138" s="122">
        <v>0</v>
      </c>
      <c r="G138" s="122">
        <v>0</v>
      </c>
      <c r="H138" s="122">
        <v>2301.2</v>
      </c>
      <c r="I138" s="122">
        <v>2301.2</v>
      </c>
      <c r="J138" s="122">
        <v>25.6</v>
      </c>
      <c r="K138" s="122">
        <v>25.6</v>
      </c>
      <c r="L138" s="96">
        <v>0</v>
      </c>
      <c r="M138" s="97">
        <v>0</v>
      </c>
      <c r="N138" s="96">
        <v>100</v>
      </c>
      <c r="O138" s="96">
        <f t="shared" si="19"/>
        <v>100</v>
      </c>
      <c r="P138" s="33" t="s">
        <v>79</v>
      </c>
      <c r="Q138" s="35">
        <v>6604</v>
      </c>
      <c r="R138" s="106">
        <v>6604</v>
      </c>
      <c r="S138" s="101">
        <f t="shared" si="20"/>
        <v>100</v>
      </c>
      <c r="T138" s="4"/>
    </row>
    <row r="139" spans="1:20" s="2" customFormat="1" ht="15" customHeight="1">
      <c r="A139" s="41"/>
      <c r="B139" s="33" t="s">
        <v>243</v>
      </c>
      <c r="C139" s="33"/>
      <c r="D139" s="122">
        <v>12692</v>
      </c>
      <c r="E139" s="122">
        <v>12692</v>
      </c>
      <c r="F139" s="122">
        <v>0</v>
      </c>
      <c r="G139" s="122">
        <v>0</v>
      </c>
      <c r="H139" s="122">
        <v>12692</v>
      </c>
      <c r="I139" s="122">
        <v>12692</v>
      </c>
      <c r="J139" s="122">
        <v>0</v>
      </c>
      <c r="K139" s="122">
        <v>0</v>
      </c>
      <c r="L139" s="96">
        <v>0</v>
      </c>
      <c r="M139" s="97">
        <v>0</v>
      </c>
      <c r="N139" s="96">
        <v>100</v>
      </c>
      <c r="O139" s="96">
        <f t="shared" si="19"/>
        <v>100</v>
      </c>
      <c r="P139" s="33" t="s">
        <v>80</v>
      </c>
      <c r="Q139" s="35">
        <v>52.22</v>
      </c>
      <c r="R139" s="106">
        <v>52.22</v>
      </c>
      <c r="S139" s="101">
        <f t="shared" si="20"/>
        <v>100</v>
      </c>
      <c r="T139" s="4"/>
    </row>
    <row r="140" spans="1:20" s="2" customFormat="1" ht="204.75">
      <c r="A140" s="34"/>
      <c r="B140" s="33" t="s">
        <v>182</v>
      </c>
      <c r="C140" s="33"/>
      <c r="D140" s="123">
        <f>D141+D142</f>
        <v>8812.3</v>
      </c>
      <c r="E140" s="123">
        <f aca="true" t="shared" si="21" ref="E140:K140">E141+E142</f>
        <v>8812.3</v>
      </c>
      <c r="F140" s="123">
        <f t="shared" si="21"/>
        <v>0</v>
      </c>
      <c r="G140" s="123">
        <f t="shared" si="21"/>
        <v>0</v>
      </c>
      <c r="H140" s="123">
        <f t="shared" si="21"/>
        <v>8812.3</v>
      </c>
      <c r="I140" s="123">
        <f t="shared" si="21"/>
        <v>8812.3</v>
      </c>
      <c r="J140" s="123">
        <f t="shared" si="21"/>
        <v>0</v>
      </c>
      <c r="K140" s="123">
        <f t="shared" si="21"/>
        <v>0</v>
      </c>
      <c r="L140" s="96">
        <v>0</v>
      </c>
      <c r="M140" s="97">
        <v>0</v>
      </c>
      <c r="N140" s="96">
        <v>100</v>
      </c>
      <c r="O140" s="96">
        <f t="shared" si="19"/>
        <v>100</v>
      </c>
      <c r="P140" s="33"/>
      <c r="Q140" s="35"/>
      <c r="R140" s="106"/>
      <c r="S140" s="101"/>
      <c r="T140" s="4"/>
    </row>
    <row r="141" spans="1:20" s="2" customFormat="1" ht="15" customHeight="1">
      <c r="A141" s="41"/>
      <c r="B141" s="33" t="s">
        <v>244</v>
      </c>
      <c r="C141" s="33"/>
      <c r="D141" s="122">
        <v>4517.5</v>
      </c>
      <c r="E141" s="122">
        <v>4517.5</v>
      </c>
      <c r="F141" s="122">
        <v>0</v>
      </c>
      <c r="G141" s="122">
        <v>0</v>
      </c>
      <c r="H141" s="122">
        <v>4517.5</v>
      </c>
      <c r="I141" s="122">
        <v>4517.5</v>
      </c>
      <c r="J141" s="122">
        <v>0</v>
      </c>
      <c r="K141" s="122">
        <v>0</v>
      </c>
      <c r="L141" s="96">
        <v>0</v>
      </c>
      <c r="M141" s="97">
        <v>0</v>
      </c>
      <c r="N141" s="96">
        <v>100</v>
      </c>
      <c r="O141" s="96">
        <f t="shared" si="19"/>
        <v>100</v>
      </c>
      <c r="P141" s="33" t="s">
        <v>181</v>
      </c>
      <c r="Q141" s="96">
        <v>392.5</v>
      </c>
      <c r="R141" s="96">
        <v>392.5</v>
      </c>
      <c r="S141" s="101">
        <f t="shared" si="20"/>
        <v>100</v>
      </c>
      <c r="T141" s="4"/>
    </row>
    <row r="142" spans="1:20" s="2" customFormat="1" ht="252">
      <c r="A142" s="41"/>
      <c r="B142" s="33" t="s">
        <v>245</v>
      </c>
      <c r="C142" s="33"/>
      <c r="D142" s="122">
        <v>4294.8</v>
      </c>
      <c r="E142" s="122">
        <v>4294.8</v>
      </c>
      <c r="F142" s="122">
        <v>0</v>
      </c>
      <c r="G142" s="122">
        <v>0</v>
      </c>
      <c r="H142" s="122">
        <v>4294.8</v>
      </c>
      <c r="I142" s="122">
        <v>4294.8</v>
      </c>
      <c r="J142" s="122">
        <v>0</v>
      </c>
      <c r="K142" s="122">
        <v>0</v>
      </c>
      <c r="L142" s="96">
        <v>0</v>
      </c>
      <c r="M142" s="97">
        <v>0</v>
      </c>
      <c r="N142" s="96">
        <v>100</v>
      </c>
      <c r="O142" s="96">
        <f t="shared" si="19"/>
        <v>100</v>
      </c>
      <c r="P142" s="33" t="s">
        <v>246</v>
      </c>
      <c r="Q142" s="108">
        <v>100</v>
      </c>
      <c r="R142" s="106">
        <v>100</v>
      </c>
      <c r="S142" s="101">
        <f t="shared" si="20"/>
        <v>100</v>
      </c>
      <c r="T142" s="4"/>
    </row>
    <row r="143" spans="1:20" s="2" customFormat="1" ht="252">
      <c r="A143" s="41"/>
      <c r="B143" s="33" t="s">
        <v>183</v>
      </c>
      <c r="C143" s="33"/>
      <c r="D143" s="122">
        <f>D144+D145+D146</f>
        <v>20323.100000000002</v>
      </c>
      <c r="E143" s="122">
        <f aca="true" t="shared" si="22" ref="E143:K143">E144+E145+E146</f>
        <v>19099.800000000003</v>
      </c>
      <c r="F143" s="122">
        <f t="shared" si="22"/>
        <v>0</v>
      </c>
      <c r="G143" s="122">
        <f t="shared" si="22"/>
        <v>0</v>
      </c>
      <c r="H143" s="122">
        <f t="shared" si="22"/>
        <v>15602.9</v>
      </c>
      <c r="I143" s="122">
        <f t="shared" si="22"/>
        <v>15602.9</v>
      </c>
      <c r="J143" s="122">
        <f t="shared" si="22"/>
        <v>4720.199999999999</v>
      </c>
      <c r="K143" s="122">
        <f t="shared" si="22"/>
        <v>3497</v>
      </c>
      <c r="L143" s="96">
        <v>0</v>
      </c>
      <c r="M143" s="97">
        <v>0</v>
      </c>
      <c r="N143" s="96">
        <v>100</v>
      </c>
      <c r="O143" s="96">
        <f t="shared" si="19"/>
        <v>93.98074112709183</v>
      </c>
      <c r="P143" s="33"/>
      <c r="Q143" s="35"/>
      <c r="R143" s="96"/>
      <c r="S143" s="101"/>
      <c r="T143" s="4"/>
    </row>
    <row r="144" spans="1:20" s="2" customFormat="1" ht="94.5">
      <c r="A144" s="41"/>
      <c r="B144" s="33" t="s">
        <v>247</v>
      </c>
      <c r="C144" s="33"/>
      <c r="D144" s="123">
        <v>12932.4</v>
      </c>
      <c r="E144" s="123">
        <v>12932.4</v>
      </c>
      <c r="F144" s="122">
        <v>0</v>
      </c>
      <c r="G144" s="122">
        <v>0</v>
      </c>
      <c r="H144" s="123">
        <v>12921</v>
      </c>
      <c r="I144" s="123">
        <v>12921</v>
      </c>
      <c r="J144" s="122">
        <v>11.4</v>
      </c>
      <c r="K144" s="122">
        <v>11.4</v>
      </c>
      <c r="L144" s="96">
        <v>0</v>
      </c>
      <c r="M144" s="97">
        <v>0</v>
      </c>
      <c r="N144" s="96">
        <v>100</v>
      </c>
      <c r="O144" s="96">
        <f t="shared" si="19"/>
        <v>100</v>
      </c>
      <c r="P144" s="33" t="s">
        <v>248</v>
      </c>
      <c r="Q144" s="35">
        <v>12</v>
      </c>
      <c r="R144" s="96">
        <v>12</v>
      </c>
      <c r="S144" s="101">
        <f t="shared" si="20"/>
        <v>100</v>
      </c>
      <c r="T144" s="4"/>
    </row>
    <row r="145" spans="1:20" s="2" customFormat="1" ht="94.5">
      <c r="A145" s="41"/>
      <c r="B145" s="33" t="s">
        <v>249</v>
      </c>
      <c r="C145" s="33"/>
      <c r="D145" s="123">
        <v>7387.3</v>
      </c>
      <c r="E145" s="123">
        <v>6164</v>
      </c>
      <c r="F145" s="122">
        <v>0</v>
      </c>
      <c r="G145" s="122">
        <v>0</v>
      </c>
      <c r="H145" s="123">
        <v>2681.9</v>
      </c>
      <c r="I145" s="123">
        <v>2681.9</v>
      </c>
      <c r="J145" s="122">
        <v>4705.4</v>
      </c>
      <c r="K145" s="122">
        <v>3482.2</v>
      </c>
      <c r="L145" s="96">
        <v>0</v>
      </c>
      <c r="M145" s="97">
        <v>0</v>
      </c>
      <c r="N145" s="96">
        <v>100</v>
      </c>
      <c r="O145" s="96">
        <f t="shared" si="19"/>
        <v>83.44049923517389</v>
      </c>
      <c r="P145" s="33"/>
      <c r="Q145" s="35"/>
      <c r="R145" s="96"/>
      <c r="S145" s="101"/>
      <c r="T145" s="4"/>
    </row>
    <row r="146" spans="1:20" s="2" customFormat="1" ht="94.5" customHeight="1">
      <c r="A146" s="41"/>
      <c r="B146" s="33" t="s">
        <v>250</v>
      </c>
      <c r="C146" s="33"/>
      <c r="D146" s="123">
        <v>3.4</v>
      </c>
      <c r="E146" s="123">
        <v>3.4</v>
      </c>
      <c r="F146" s="122">
        <v>0</v>
      </c>
      <c r="G146" s="122">
        <v>0</v>
      </c>
      <c r="H146" s="123">
        <v>0</v>
      </c>
      <c r="I146" s="123">
        <v>0</v>
      </c>
      <c r="J146" s="122">
        <v>3.4</v>
      </c>
      <c r="K146" s="122">
        <v>3.4</v>
      </c>
      <c r="L146" s="96">
        <v>0</v>
      </c>
      <c r="M146" s="97">
        <v>0</v>
      </c>
      <c r="N146" s="96">
        <v>100</v>
      </c>
      <c r="O146" s="96">
        <f t="shared" si="19"/>
        <v>100</v>
      </c>
      <c r="P146" s="33" t="s">
        <v>251</v>
      </c>
      <c r="Q146" s="35">
        <v>18258</v>
      </c>
      <c r="R146" s="109">
        <v>18258</v>
      </c>
      <c r="S146" s="101">
        <f>R146/Q146*100</f>
        <v>100</v>
      </c>
      <c r="T146" s="4"/>
    </row>
    <row r="147" spans="1:20" s="2" customFormat="1" ht="15" customHeight="1">
      <c r="A147" s="174">
        <v>9</v>
      </c>
      <c r="B147" s="176" t="s">
        <v>81</v>
      </c>
      <c r="C147" s="178" t="s">
        <v>121</v>
      </c>
      <c r="D147" s="158">
        <f>SUM(D156)</f>
        <v>5673.7</v>
      </c>
      <c r="E147" s="158">
        <f>SUM(E156)</f>
        <v>5673.7</v>
      </c>
      <c r="F147" s="158">
        <f aca="true" t="shared" si="23" ref="F147:M147">SUM(F156)</f>
        <v>0</v>
      </c>
      <c r="G147" s="158">
        <f t="shared" si="23"/>
        <v>0</v>
      </c>
      <c r="H147" s="158">
        <f t="shared" si="23"/>
        <v>0</v>
      </c>
      <c r="I147" s="158">
        <f t="shared" si="23"/>
        <v>0</v>
      </c>
      <c r="J147" s="158">
        <f t="shared" si="23"/>
        <v>5673.7</v>
      </c>
      <c r="K147" s="158">
        <f t="shared" si="23"/>
        <v>5673.7</v>
      </c>
      <c r="L147" s="158">
        <f t="shared" si="23"/>
        <v>0</v>
      </c>
      <c r="M147" s="158">
        <f t="shared" si="23"/>
        <v>0</v>
      </c>
      <c r="N147" s="164">
        <v>100</v>
      </c>
      <c r="O147" s="164">
        <v>100</v>
      </c>
      <c r="P147" s="168" t="s">
        <v>82</v>
      </c>
      <c r="Q147" s="168">
        <v>98171.7</v>
      </c>
      <c r="R147" s="168">
        <v>101765.5</v>
      </c>
      <c r="S147" s="166">
        <v>104</v>
      </c>
      <c r="T147" s="4"/>
    </row>
    <row r="148" spans="1:20" s="2" customFormat="1" ht="64.5" customHeight="1">
      <c r="A148" s="175"/>
      <c r="B148" s="177"/>
      <c r="C148" s="179"/>
      <c r="D148" s="159"/>
      <c r="E148" s="159"/>
      <c r="F148" s="159"/>
      <c r="G148" s="159"/>
      <c r="H148" s="159"/>
      <c r="I148" s="159"/>
      <c r="J148" s="159"/>
      <c r="K148" s="159"/>
      <c r="L148" s="159"/>
      <c r="M148" s="159"/>
      <c r="N148" s="165"/>
      <c r="O148" s="165"/>
      <c r="P148" s="169"/>
      <c r="Q148" s="169"/>
      <c r="R148" s="169"/>
      <c r="S148" s="167"/>
      <c r="T148" s="4"/>
    </row>
    <row r="149" spans="1:20" s="2" customFormat="1" ht="15" customHeight="1">
      <c r="A149" s="172"/>
      <c r="B149" s="162"/>
      <c r="C149" s="170"/>
      <c r="D149" s="160"/>
      <c r="E149" s="160"/>
      <c r="F149" s="160"/>
      <c r="G149" s="160"/>
      <c r="H149" s="160"/>
      <c r="I149" s="160"/>
      <c r="J149" s="160"/>
      <c r="K149" s="160"/>
      <c r="L149" s="160"/>
      <c r="M149" s="160"/>
      <c r="N149" s="160"/>
      <c r="O149" s="160"/>
      <c r="P149" s="168" t="s">
        <v>83</v>
      </c>
      <c r="Q149" s="168">
        <v>91</v>
      </c>
      <c r="R149" s="168">
        <v>91.8</v>
      </c>
      <c r="S149" s="166">
        <v>101</v>
      </c>
      <c r="T149" s="4"/>
    </row>
    <row r="150" spans="1:20" s="2" customFormat="1" ht="103.5" customHeight="1">
      <c r="A150" s="173"/>
      <c r="B150" s="163"/>
      <c r="C150" s="171"/>
      <c r="D150" s="161"/>
      <c r="E150" s="161"/>
      <c r="F150" s="161"/>
      <c r="G150" s="161"/>
      <c r="H150" s="161"/>
      <c r="I150" s="161"/>
      <c r="J150" s="161"/>
      <c r="K150" s="161"/>
      <c r="L150" s="161"/>
      <c r="M150" s="161"/>
      <c r="N150" s="161"/>
      <c r="O150" s="161"/>
      <c r="P150" s="169"/>
      <c r="Q150" s="169"/>
      <c r="R150" s="169"/>
      <c r="S150" s="167"/>
      <c r="T150" s="4"/>
    </row>
    <row r="151" spans="1:20" s="2" customFormat="1" ht="15" customHeight="1">
      <c r="A151" s="172"/>
      <c r="B151" s="162"/>
      <c r="C151" s="170"/>
      <c r="D151" s="160"/>
      <c r="E151" s="160"/>
      <c r="F151" s="160"/>
      <c r="G151" s="160"/>
      <c r="H151" s="160"/>
      <c r="I151" s="160"/>
      <c r="J151" s="160"/>
      <c r="K151" s="160"/>
      <c r="L151" s="160"/>
      <c r="M151" s="160"/>
      <c r="N151" s="160"/>
      <c r="O151" s="160"/>
      <c r="P151" s="168" t="s">
        <v>84</v>
      </c>
      <c r="Q151" s="168">
        <v>78.6</v>
      </c>
      <c r="R151" s="168">
        <v>78.6</v>
      </c>
      <c r="S151" s="166">
        <f>SUM(R151/Q151)*100</f>
        <v>100</v>
      </c>
      <c r="T151" s="4"/>
    </row>
    <row r="152" spans="1:20" s="2" customFormat="1" ht="95.25" customHeight="1">
      <c r="A152" s="173"/>
      <c r="B152" s="163"/>
      <c r="C152" s="171"/>
      <c r="D152" s="161"/>
      <c r="E152" s="161"/>
      <c r="F152" s="161"/>
      <c r="G152" s="161"/>
      <c r="H152" s="161"/>
      <c r="I152" s="161"/>
      <c r="J152" s="161"/>
      <c r="K152" s="161"/>
      <c r="L152" s="161"/>
      <c r="M152" s="161"/>
      <c r="N152" s="161"/>
      <c r="O152" s="161"/>
      <c r="P152" s="169"/>
      <c r="Q152" s="169"/>
      <c r="R152" s="169"/>
      <c r="S152" s="167"/>
      <c r="T152" s="4"/>
    </row>
    <row r="153" spans="1:20" s="2" customFormat="1" ht="15" customHeight="1">
      <c r="A153" s="41"/>
      <c r="B153" s="36" t="s">
        <v>99</v>
      </c>
      <c r="C153" s="35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4"/>
      <c r="Q153" s="34"/>
      <c r="R153" s="34"/>
      <c r="S153" s="34"/>
      <c r="T153" s="4"/>
    </row>
    <row r="154" spans="1:20" s="2" customFormat="1" ht="141.75">
      <c r="A154" s="41"/>
      <c r="B154" s="36" t="s">
        <v>100</v>
      </c>
      <c r="C154" s="35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4"/>
      <c r="Q154" s="41"/>
      <c r="R154" s="41"/>
      <c r="S154" s="40"/>
      <c r="T154" s="4"/>
    </row>
    <row r="155" spans="1:20" s="2" customFormat="1" ht="99.75" customHeight="1">
      <c r="A155" s="41"/>
      <c r="B155" s="36" t="s">
        <v>101</v>
      </c>
      <c r="C155" s="35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4" t="s">
        <v>102</v>
      </c>
      <c r="Q155" s="34">
        <v>100</v>
      </c>
      <c r="R155" s="34">
        <v>100</v>
      </c>
      <c r="S155" s="40">
        <f>SUM(R155/Q155)*100</f>
        <v>100</v>
      </c>
      <c r="T155" s="4"/>
    </row>
    <row r="156" spans="1:20" s="2" customFormat="1" ht="110.25">
      <c r="A156" s="41"/>
      <c r="B156" s="36" t="s">
        <v>103</v>
      </c>
      <c r="C156" s="35"/>
      <c r="D156" s="122">
        <f>SUM(J156)</f>
        <v>5673.7</v>
      </c>
      <c r="E156" s="122">
        <f>SUM(K156)</f>
        <v>5673.7</v>
      </c>
      <c r="F156" s="122"/>
      <c r="G156" s="122"/>
      <c r="H156" s="122"/>
      <c r="I156" s="122"/>
      <c r="J156" s="122">
        <v>5673.7</v>
      </c>
      <c r="K156" s="122">
        <v>5673.7</v>
      </c>
      <c r="L156" s="37"/>
      <c r="M156" s="37"/>
      <c r="N156" s="37"/>
      <c r="O156" s="37"/>
      <c r="P156" s="48" t="s">
        <v>104</v>
      </c>
      <c r="Q156" s="34">
        <v>100</v>
      </c>
      <c r="R156" s="34">
        <v>100</v>
      </c>
      <c r="S156" s="40">
        <f>SUM(R156/Q156)*100</f>
        <v>100</v>
      </c>
      <c r="T156" s="4"/>
    </row>
    <row r="157" spans="1:20" s="2" customFormat="1" ht="94.5">
      <c r="A157" s="46">
        <v>10</v>
      </c>
      <c r="B157" s="124" t="s">
        <v>207</v>
      </c>
      <c r="C157" s="12" t="s">
        <v>121</v>
      </c>
      <c r="D157" s="125">
        <f>SUM(F157+H157+J157+L157)</f>
        <v>119524.1</v>
      </c>
      <c r="E157" s="125">
        <f>SUM(G157+I157+K157+M157)</f>
        <v>119351.6</v>
      </c>
      <c r="F157" s="125">
        <f>F161+F162+F163+F164+F165+F166+F167+F168+F169+F170</f>
        <v>49.8</v>
      </c>
      <c r="G157" s="125">
        <f aca="true" t="shared" si="24" ref="G157:M157">G161+G162+G163+G164+G165+G166+G167+G168+G169+G170</f>
        <v>49.8</v>
      </c>
      <c r="H157" s="125">
        <f t="shared" si="24"/>
        <v>2246.5</v>
      </c>
      <c r="I157" s="125">
        <f t="shared" si="24"/>
        <v>2174</v>
      </c>
      <c r="J157" s="125">
        <f t="shared" si="24"/>
        <v>117227.8</v>
      </c>
      <c r="K157" s="125">
        <f t="shared" si="24"/>
        <v>117127.8</v>
      </c>
      <c r="L157" s="32">
        <f t="shared" si="24"/>
        <v>0</v>
      </c>
      <c r="M157" s="32">
        <f t="shared" si="24"/>
        <v>0</v>
      </c>
      <c r="N157" s="32">
        <v>100</v>
      </c>
      <c r="O157" s="32">
        <v>100</v>
      </c>
      <c r="P157" s="34"/>
      <c r="Q157" s="34"/>
      <c r="R157" s="34"/>
      <c r="S157" s="34"/>
      <c r="T157" s="4"/>
    </row>
    <row r="158" spans="1:20" s="2" customFormat="1" ht="267.75">
      <c r="A158" s="41"/>
      <c r="B158" s="47"/>
      <c r="C158" s="35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47" t="s">
        <v>200</v>
      </c>
      <c r="Q158" s="47" t="s">
        <v>184</v>
      </c>
      <c r="R158" s="126" t="s">
        <v>238</v>
      </c>
      <c r="S158" s="126">
        <v>1</v>
      </c>
      <c r="T158" s="4"/>
    </row>
    <row r="159" spans="1:20" s="2" customFormat="1" ht="126">
      <c r="A159" s="41"/>
      <c r="B159" s="36"/>
      <c r="C159" s="35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47" t="s">
        <v>185</v>
      </c>
      <c r="Q159" s="47" t="s">
        <v>186</v>
      </c>
      <c r="R159" s="127">
        <v>0</v>
      </c>
      <c r="S159" s="126">
        <v>1</v>
      </c>
      <c r="T159" s="4"/>
    </row>
    <row r="160" spans="1:20" s="2" customFormat="1" ht="141.75">
      <c r="A160" s="41"/>
      <c r="B160" s="36"/>
      <c r="C160" s="35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47" t="s">
        <v>187</v>
      </c>
      <c r="Q160" s="128">
        <v>6.5</v>
      </c>
      <c r="R160" s="128">
        <v>6.6</v>
      </c>
      <c r="S160" s="126">
        <v>1.015</v>
      </c>
      <c r="T160" s="4"/>
    </row>
    <row r="161" spans="1:20" s="2" customFormat="1" ht="126">
      <c r="A161" s="34"/>
      <c r="B161" s="36" t="s">
        <v>95</v>
      </c>
      <c r="C161" s="35"/>
      <c r="D161" s="37">
        <f>SUM(J161)</f>
        <v>100</v>
      </c>
      <c r="E161" s="37">
        <f>SUM(K161)</f>
        <v>0</v>
      </c>
      <c r="F161" s="37"/>
      <c r="G161" s="37"/>
      <c r="H161" s="37"/>
      <c r="I161" s="37"/>
      <c r="J161" s="37">
        <v>100</v>
      </c>
      <c r="K161" s="37">
        <v>0</v>
      </c>
      <c r="L161" s="37"/>
      <c r="M161" s="37"/>
      <c r="N161" s="37"/>
      <c r="O161" s="37"/>
      <c r="P161" s="34"/>
      <c r="Q161" s="41"/>
      <c r="R161" s="41"/>
      <c r="S161" s="41"/>
      <c r="T161" s="4"/>
    </row>
    <row r="162" spans="1:20" s="2" customFormat="1" ht="94.5">
      <c r="A162" s="34"/>
      <c r="B162" s="36" t="s">
        <v>188</v>
      </c>
      <c r="C162" s="35"/>
      <c r="D162" s="37">
        <f aca="true" t="shared" si="25" ref="D162:E170">SUM(F162+H162+J162+L162)</f>
        <v>13843</v>
      </c>
      <c r="E162" s="37">
        <f t="shared" si="25"/>
        <v>13843</v>
      </c>
      <c r="F162" s="37"/>
      <c r="G162" s="37"/>
      <c r="H162" s="37"/>
      <c r="I162" s="37"/>
      <c r="J162" s="37">
        <v>13843</v>
      </c>
      <c r="K162" s="37">
        <v>13843</v>
      </c>
      <c r="L162" s="37"/>
      <c r="M162" s="37"/>
      <c r="N162" s="37"/>
      <c r="O162" s="37"/>
      <c r="P162" s="34"/>
      <c r="Q162" s="34"/>
      <c r="R162" s="34"/>
      <c r="S162" s="34"/>
      <c r="T162" s="4"/>
    </row>
    <row r="163" spans="1:20" s="2" customFormat="1" ht="94.5">
      <c r="A163" s="34"/>
      <c r="B163" s="47" t="s">
        <v>201</v>
      </c>
      <c r="C163" s="35"/>
      <c r="D163" s="37">
        <f t="shared" si="25"/>
        <v>103127.7</v>
      </c>
      <c r="E163" s="37">
        <f t="shared" si="25"/>
        <v>103127.7</v>
      </c>
      <c r="F163" s="37"/>
      <c r="G163" s="37"/>
      <c r="H163" s="37"/>
      <c r="I163" s="37"/>
      <c r="J163" s="37">
        <v>103127.7</v>
      </c>
      <c r="K163" s="37">
        <v>103127.7</v>
      </c>
      <c r="L163" s="37"/>
      <c r="M163" s="37"/>
      <c r="N163" s="37"/>
      <c r="O163" s="37"/>
      <c r="P163" s="34"/>
      <c r="Q163" s="34"/>
      <c r="R163" s="34"/>
      <c r="S163" s="34"/>
      <c r="T163" s="4"/>
    </row>
    <row r="164" spans="1:20" s="2" customFormat="1" ht="94.5">
      <c r="A164" s="34"/>
      <c r="B164" s="47" t="s">
        <v>202</v>
      </c>
      <c r="C164" s="35"/>
      <c r="D164" s="37">
        <f t="shared" si="25"/>
        <v>0</v>
      </c>
      <c r="E164" s="37">
        <f t="shared" si="25"/>
        <v>0</v>
      </c>
      <c r="F164" s="37"/>
      <c r="G164" s="37"/>
      <c r="H164" s="37"/>
      <c r="I164" s="37"/>
      <c r="J164" s="37">
        <v>0</v>
      </c>
      <c r="K164" s="37">
        <v>0</v>
      </c>
      <c r="L164" s="37"/>
      <c r="M164" s="37"/>
      <c r="N164" s="37"/>
      <c r="O164" s="37"/>
      <c r="P164" s="34"/>
      <c r="Q164" s="34"/>
      <c r="R164" s="34"/>
      <c r="S164" s="34"/>
      <c r="T164" s="4"/>
    </row>
    <row r="165" spans="1:20" s="2" customFormat="1" ht="15" customHeight="1">
      <c r="A165" s="34"/>
      <c r="B165" s="47" t="s">
        <v>203</v>
      </c>
      <c r="C165" s="35"/>
      <c r="D165" s="37">
        <f t="shared" si="25"/>
        <v>455</v>
      </c>
      <c r="E165" s="37">
        <f t="shared" si="25"/>
        <v>455</v>
      </c>
      <c r="F165" s="37"/>
      <c r="G165" s="37"/>
      <c r="H165" s="37">
        <v>455</v>
      </c>
      <c r="I165" s="37">
        <v>455</v>
      </c>
      <c r="J165" s="37"/>
      <c r="K165" s="37"/>
      <c r="L165" s="37"/>
      <c r="M165" s="37"/>
      <c r="N165" s="37"/>
      <c r="O165" s="37"/>
      <c r="P165" s="34"/>
      <c r="Q165" s="34"/>
      <c r="R165" s="34"/>
      <c r="S165" s="34"/>
      <c r="T165" s="4"/>
    </row>
    <row r="166" spans="1:20" s="2" customFormat="1" ht="144.75" customHeight="1">
      <c r="A166" s="34"/>
      <c r="B166" s="47" t="s">
        <v>204</v>
      </c>
      <c r="C166" s="35"/>
      <c r="D166" s="37">
        <f t="shared" si="25"/>
        <v>446</v>
      </c>
      <c r="E166" s="37">
        <f t="shared" si="25"/>
        <v>446</v>
      </c>
      <c r="F166" s="37"/>
      <c r="G166" s="37"/>
      <c r="H166" s="37">
        <v>446</v>
      </c>
      <c r="I166" s="37">
        <v>446</v>
      </c>
      <c r="J166" s="37"/>
      <c r="K166" s="37"/>
      <c r="L166" s="37"/>
      <c r="M166" s="37"/>
      <c r="N166" s="37"/>
      <c r="O166" s="37"/>
      <c r="P166" s="34"/>
      <c r="Q166" s="34"/>
      <c r="R166" s="34"/>
      <c r="S166" s="34"/>
      <c r="T166" s="4"/>
    </row>
    <row r="167" spans="1:20" s="2" customFormat="1" ht="47.25">
      <c r="A167" s="34"/>
      <c r="B167" s="47" t="s">
        <v>205</v>
      </c>
      <c r="C167" s="35"/>
      <c r="D167" s="37">
        <f t="shared" si="25"/>
        <v>600</v>
      </c>
      <c r="E167" s="37">
        <f t="shared" si="25"/>
        <v>600</v>
      </c>
      <c r="F167" s="37"/>
      <c r="G167" s="37"/>
      <c r="H167" s="37">
        <v>600</v>
      </c>
      <c r="I167" s="37">
        <v>600</v>
      </c>
      <c r="J167" s="37"/>
      <c r="K167" s="37"/>
      <c r="L167" s="37"/>
      <c r="M167" s="37"/>
      <c r="N167" s="37"/>
      <c r="O167" s="37"/>
      <c r="P167" s="34"/>
      <c r="Q167" s="34"/>
      <c r="R167" s="34"/>
      <c r="S167" s="34"/>
      <c r="T167" s="4"/>
    </row>
    <row r="168" spans="1:20" s="2" customFormat="1" ht="94.5">
      <c r="A168" s="34"/>
      <c r="B168" s="47" t="s">
        <v>206</v>
      </c>
      <c r="C168" s="35"/>
      <c r="D168" s="37">
        <f t="shared" si="25"/>
        <v>257.1</v>
      </c>
      <c r="E168" s="37">
        <f t="shared" si="25"/>
        <v>184.6</v>
      </c>
      <c r="F168" s="37"/>
      <c r="G168" s="37"/>
      <c r="H168" s="37">
        <v>100</v>
      </c>
      <c r="I168" s="37">
        <v>27.5</v>
      </c>
      <c r="J168" s="37">
        <v>157.1</v>
      </c>
      <c r="K168" s="37">
        <v>157.1</v>
      </c>
      <c r="L168" s="37"/>
      <c r="M168" s="37"/>
      <c r="N168" s="37"/>
      <c r="O168" s="37"/>
      <c r="P168" s="34"/>
      <c r="Q168" s="34"/>
      <c r="R168" s="34"/>
      <c r="S168" s="34"/>
      <c r="T168" s="4"/>
    </row>
    <row r="169" spans="1:20" s="2" customFormat="1" ht="157.5">
      <c r="A169" s="34"/>
      <c r="B169" s="47" t="s">
        <v>189</v>
      </c>
      <c r="C169" s="35"/>
      <c r="D169" s="37">
        <f t="shared" si="25"/>
        <v>49.8</v>
      </c>
      <c r="E169" s="37">
        <f t="shared" si="25"/>
        <v>49.8</v>
      </c>
      <c r="F169" s="37">
        <v>49.8</v>
      </c>
      <c r="G169" s="37">
        <v>49.8</v>
      </c>
      <c r="H169" s="37"/>
      <c r="I169" s="37"/>
      <c r="J169" s="37"/>
      <c r="K169" s="37"/>
      <c r="L169" s="37"/>
      <c r="M169" s="37"/>
      <c r="N169" s="37"/>
      <c r="O169" s="37"/>
      <c r="P169" s="34"/>
      <c r="Q169" s="34"/>
      <c r="R169" s="34"/>
      <c r="S169" s="34"/>
      <c r="T169" s="4"/>
    </row>
    <row r="170" spans="1:20" s="2" customFormat="1" ht="110.25">
      <c r="A170" s="34"/>
      <c r="B170" s="47" t="s">
        <v>190</v>
      </c>
      <c r="C170" s="35"/>
      <c r="D170" s="37">
        <f t="shared" si="25"/>
        <v>645.5</v>
      </c>
      <c r="E170" s="37">
        <f t="shared" si="25"/>
        <v>645.5</v>
      </c>
      <c r="F170" s="37"/>
      <c r="G170" s="37"/>
      <c r="H170" s="37">
        <v>645.5</v>
      </c>
      <c r="I170" s="37">
        <v>645.5</v>
      </c>
      <c r="J170" s="37"/>
      <c r="K170" s="37"/>
      <c r="L170" s="37"/>
      <c r="M170" s="37"/>
      <c r="N170" s="37"/>
      <c r="O170" s="37"/>
      <c r="P170" s="34"/>
      <c r="Q170" s="34"/>
      <c r="R170" s="34"/>
      <c r="S170" s="34"/>
      <c r="T170" s="4"/>
    </row>
    <row r="171" spans="1:20" s="2" customFormat="1" ht="110.25">
      <c r="A171" s="46">
        <v>11</v>
      </c>
      <c r="B171" s="30" t="s">
        <v>85</v>
      </c>
      <c r="C171" s="12" t="s">
        <v>121</v>
      </c>
      <c r="D171" s="32">
        <f>SUM(F171+H171+J171+L171)</f>
        <v>95949.70000000001</v>
      </c>
      <c r="E171" s="32">
        <f>SUM(G171+I171+K171+M171)</f>
        <v>95949.70000000001</v>
      </c>
      <c r="F171" s="32">
        <f>F175+F176+F177+F178+F179</f>
        <v>402</v>
      </c>
      <c r="G171" s="32">
        <f aca="true" t="shared" si="26" ref="G171:M171">G175+G176+G177+G178+G179</f>
        <v>402</v>
      </c>
      <c r="H171" s="32">
        <f t="shared" si="26"/>
        <v>8352.6</v>
      </c>
      <c r="I171" s="32">
        <f t="shared" si="26"/>
        <v>8352.6</v>
      </c>
      <c r="J171" s="32">
        <f t="shared" si="26"/>
        <v>87195.1</v>
      </c>
      <c r="K171" s="32">
        <f t="shared" si="26"/>
        <v>87195.1</v>
      </c>
      <c r="L171" s="32">
        <f t="shared" si="26"/>
        <v>0</v>
      </c>
      <c r="M171" s="32">
        <f t="shared" si="26"/>
        <v>0</v>
      </c>
      <c r="N171" s="32">
        <v>100</v>
      </c>
      <c r="O171" s="32">
        <v>100</v>
      </c>
      <c r="P171" s="34"/>
      <c r="Q171" s="34"/>
      <c r="R171" s="34"/>
      <c r="S171" s="34"/>
      <c r="T171" s="4"/>
    </row>
    <row r="172" spans="1:20" s="2" customFormat="1" ht="110.25">
      <c r="A172" s="41"/>
      <c r="B172" s="113"/>
      <c r="C172" s="35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121" t="s">
        <v>191</v>
      </c>
      <c r="Q172" s="47">
        <v>70</v>
      </c>
      <c r="R172" s="47">
        <v>70</v>
      </c>
      <c r="S172" s="47">
        <v>100</v>
      </c>
      <c r="T172" s="4"/>
    </row>
    <row r="173" spans="1:20" s="2" customFormat="1" ht="283.5" customHeight="1">
      <c r="A173" s="41"/>
      <c r="B173" s="113"/>
      <c r="C173" s="35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121" t="s">
        <v>192</v>
      </c>
      <c r="Q173" s="47" t="s">
        <v>193</v>
      </c>
      <c r="R173" s="129">
        <v>0.1</v>
      </c>
      <c r="S173" s="130">
        <v>100</v>
      </c>
      <c r="T173" s="4"/>
    </row>
    <row r="174" spans="1:20" s="2" customFormat="1" ht="15.75">
      <c r="A174" s="41"/>
      <c r="B174" s="113"/>
      <c r="C174" s="35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4"/>
      <c r="Q174" s="47"/>
      <c r="R174" s="47"/>
      <c r="S174" s="47"/>
      <c r="T174" s="4"/>
    </row>
    <row r="175" spans="1:20" s="2" customFormat="1" ht="188.25" customHeight="1">
      <c r="A175" s="25"/>
      <c r="B175" s="26" t="s">
        <v>194</v>
      </c>
      <c r="C175" s="23"/>
      <c r="D175" s="24">
        <f>SUM(F175+H175+J175+L175)</f>
        <v>0</v>
      </c>
      <c r="E175" s="24">
        <f>SUM(G175+I175+K175+M175)</f>
        <v>0</v>
      </c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95" t="s">
        <v>195</v>
      </c>
      <c r="Q175" s="99">
        <v>0</v>
      </c>
      <c r="R175" s="81">
        <v>0</v>
      </c>
      <c r="S175" s="81">
        <v>0</v>
      </c>
      <c r="T175" s="4"/>
    </row>
    <row r="176" spans="1:20" s="2" customFormat="1" ht="157.5">
      <c r="A176" s="25"/>
      <c r="B176" s="26" t="s">
        <v>196</v>
      </c>
      <c r="C176" s="23"/>
      <c r="D176" s="24">
        <f>SUM(F176+H176+J176+L176)</f>
        <v>88.1</v>
      </c>
      <c r="E176" s="24">
        <f>SUM(G176+I176+K176+M176)</f>
        <v>88.1</v>
      </c>
      <c r="F176" s="24"/>
      <c r="G176" s="24"/>
      <c r="H176" s="24"/>
      <c r="I176" s="24"/>
      <c r="J176" s="24">
        <v>88.1</v>
      </c>
      <c r="K176" s="24">
        <v>88.1</v>
      </c>
      <c r="L176" s="24"/>
      <c r="M176" s="24"/>
      <c r="N176" s="24"/>
      <c r="O176" s="24"/>
      <c r="P176" s="95" t="s">
        <v>197</v>
      </c>
      <c r="Q176" s="81">
        <v>45</v>
      </c>
      <c r="R176" s="81">
        <v>45</v>
      </c>
      <c r="S176" s="81">
        <v>100</v>
      </c>
      <c r="T176" s="4"/>
    </row>
    <row r="177" spans="1:20" s="2" customFormat="1" ht="173.25">
      <c r="A177" s="25"/>
      <c r="B177" s="26" t="s">
        <v>86</v>
      </c>
      <c r="C177" s="23"/>
      <c r="D177" s="24">
        <f aca="true" t="shared" si="27" ref="D177:E179">SUM(F177+H177+J177+L177)</f>
        <v>71090</v>
      </c>
      <c r="E177" s="24">
        <f t="shared" si="27"/>
        <v>71090</v>
      </c>
      <c r="F177" s="24"/>
      <c r="G177" s="24"/>
      <c r="H177" s="24">
        <v>2753</v>
      </c>
      <c r="I177" s="24">
        <v>2753</v>
      </c>
      <c r="J177" s="24">
        <v>68337</v>
      </c>
      <c r="K177" s="24">
        <v>68337</v>
      </c>
      <c r="L177" s="24"/>
      <c r="M177" s="24"/>
      <c r="N177" s="24"/>
      <c r="O177" s="24"/>
      <c r="P177" s="25"/>
      <c r="Q177" s="81"/>
      <c r="R177" s="81"/>
      <c r="S177" s="81"/>
      <c r="T177" s="4"/>
    </row>
    <row r="178" spans="1:20" s="2" customFormat="1" ht="330.75">
      <c r="A178" s="25"/>
      <c r="B178" s="26" t="s">
        <v>88</v>
      </c>
      <c r="C178" s="23"/>
      <c r="D178" s="24">
        <f t="shared" si="27"/>
        <v>14770.7</v>
      </c>
      <c r="E178" s="24">
        <f t="shared" si="27"/>
        <v>14770.7</v>
      </c>
      <c r="F178" s="24"/>
      <c r="G178" s="24"/>
      <c r="H178" s="24">
        <v>1034.1</v>
      </c>
      <c r="I178" s="24">
        <v>1034.1</v>
      </c>
      <c r="J178" s="24">
        <v>13736.6</v>
      </c>
      <c r="K178" s="24">
        <v>13736.6</v>
      </c>
      <c r="L178" s="24"/>
      <c r="M178" s="24"/>
      <c r="N178" s="24"/>
      <c r="O178" s="24"/>
      <c r="P178" s="25" t="s">
        <v>198</v>
      </c>
      <c r="Q178" s="81">
        <v>100</v>
      </c>
      <c r="R178" s="81">
        <v>100</v>
      </c>
      <c r="S178" s="81">
        <v>100</v>
      </c>
      <c r="T178" s="4"/>
    </row>
    <row r="179" spans="1:20" s="2" customFormat="1" ht="173.25">
      <c r="A179" s="25"/>
      <c r="B179" s="95" t="s">
        <v>199</v>
      </c>
      <c r="C179" s="25"/>
      <c r="D179" s="24">
        <f t="shared" si="27"/>
        <v>10000.9</v>
      </c>
      <c r="E179" s="24">
        <f t="shared" si="27"/>
        <v>10000.9</v>
      </c>
      <c r="F179" s="24">
        <v>402</v>
      </c>
      <c r="G179" s="24">
        <v>402</v>
      </c>
      <c r="H179" s="24">
        <v>4565.5</v>
      </c>
      <c r="I179" s="24">
        <v>4565.5</v>
      </c>
      <c r="J179" s="24">
        <v>5033.4</v>
      </c>
      <c r="K179" s="24">
        <v>5033.4</v>
      </c>
      <c r="L179" s="24"/>
      <c r="M179" s="24"/>
      <c r="N179" s="24"/>
      <c r="O179" s="24"/>
      <c r="P179" s="25"/>
      <c r="Q179" s="81"/>
      <c r="R179" s="81"/>
      <c r="S179" s="81"/>
      <c r="T179" s="4"/>
    </row>
    <row r="180" spans="1:20" s="2" customFormat="1" ht="78.75">
      <c r="A180" s="46">
        <v>12</v>
      </c>
      <c r="B180" s="100" t="s">
        <v>140</v>
      </c>
      <c r="C180" s="12" t="s">
        <v>121</v>
      </c>
      <c r="D180" s="32">
        <f>D181+D182+D183+D184+D185+D186+D187+D188+D189+D190+D191+D192+D193+D194+D195+D196+D197+D198+D199+D200+D201+D202+D211+D212+D213</f>
        <v>111062.99700999999</v>
      </c>
      <c r="E180" s="32">
        <f aca="true" t="shared" si="28" ref="E180:M180">E181+E182+E183+E184+E185+E186+E187+E188+E189+E190+E191+E192+E193+E194+E195+E196+E197+E198+E199+E200+E201+E202+E211+E212+E213</f>
        <v>111062.99700999999</v>
      </c>
      <c r="F180" s="32">
        <f t="shared" si="28"/>
        <v>41597.63748</v>
      </c>
      <c r="G180" s="32">
        <f t="shared" si="28"/>
        <v>41597.63748</v>
      </c>
      <c r="H180" s="32">
        <f t="shared" si="28"/>
        <v>43614.94044</v>
      </c>
      <c r="I180" s="32">
        <f t="shared" si="28"/>
        <v>43614.94044</v>
      </c>
      <c r="J180" s="32">
        <f t="shared" si="28"/>
        <v>25768.738279999998</v>
      </c>
      <c r="K180" s="32">
        <f t="shared" si="28"/>
        <v>25768.738279999998</v>
      </c>
      <c r="L180" s="32">
        <f t="shared" si="28"/>
        <v>81.68</v>
      </c>
      <c r="M180" s="32">
        <f t="shared" si="28"/>
        <v>81.68</v>
      </c>
      <c r="N180" s="32">
        <v>100</v>
      </c>
      <c r="O180" s="32">
        <f>E180/D180*100</f>
        <v>100</v>
      </c>
      <c r="P180" s="33" t="s">
        <v>141</v>
      </c>
      <c r="Q180" s="96">
        <v>19223</v>
      </c>
      <c r="R180" s="96">
        <v>19223</v>
      </c>
      <c r="S180" s="101">
        <v>100</v>
      </c>
      <c r="T180" s="4"/>
    </row>
    <row r="181" spans="1:20" s="2" customFormat="1" ht="63">
      <c r="A181" s="46"/>
      <c r="B181" s="100"/>
      <c r="C181" s="12"/>
      <c r="D181" s="102"/>
      <c r="E181" s="102"/>
      <c r="F181" s="32"/>
      <c r="G181" s="32"/>
      <c r="H181" s="103"/>
      <c r="I181" s="103"/>
      <c r="J181" s="37"/>
      <c r="K181" s="37"/>
      <c r="L181" s="32"/>
      <c r="M181" s="104"/>
      <c r="N181" s="32"/>
      <c r="O181" s="32"/>
      <c r="P181" s="33" t="s">
        <v>142</v>
      </c>
      <c r="Q181" s="96">
        <v>10020</v>
      </c>
      <c r="R181" s="96">
        <v>10020</v>
      </c>
      <c r="S181" s="101">
        <v>100</v>
      </c>
      <c r="T181" s="4"/>
    </row>
    <row r="182" spans="1:20" s="2" customFormat="1" ht="78.75">
      <c r="A182" s="46"/>
      <c r="B182" s="100"/>
      <c r="C182" s="12"/>
      <c r="D182" s="102"/>
      <c r="E182" s="102"/>
      <c r="F182" s="32"/>
      <c r="G182" s="32"/>
      <c r="H182" s="103"/>
      <c r="I182" s="103"/>
      <c r="J182" s="37"/>
      <c r="K182" s="37"/>
      <c r="L182" s="32"/>
      <c r="M182" s="104"/>
      <c r="N182" s="32"/>
      <c r="O182" s="32"/>
      <c r="P182" s="33" t="s">
        <v>143</v>
      </c>
      <c r="Q182" s="96">
        <v>1.5</v>
      </c>
      <c r="R182" s="96">
        <v>1.5</v>
      </c>
      <c r="S182" s="101">
        <v>100</v>
      </c>
      <c r="T182" s="4"/>
    </row>
    <row r="183" spans="1:20" s="2" customFormat="1" ht="110.25">
      <c r="A183" s="41"/>
      <c r="B183" s="33" t="s">
        <v>144</v>
      </c>
      <c r="C183" s="33"/>
      <c r="D183" s="37"/>
      <c r="E183" s="37"/>
      <c r="F183" s="37"/>
      <c r="G183" s="37"/>
      <c r="H183" s="37"/>
      <c r="I183" s="37"/>
      <c r="J183" s="37"/>
      <c r="K183" s="37"/>
      <c r="L183" s="37"/>
      <c r="M183" s="105"/>
      <c r="N183" s="32"/>
      <c r="O183" s="32"/>
      <c r="P183" s="33" t="s">
        <v>145</v>
      </c>
      <c r="Q183" s="35">
        <v>1</v>
      </c>
      <c r="R183" s="106">
        <v>1</v>
      </c>
      <c r="S183" s="101">
        <v>100</v>
      </c>
      <c r="T183" s="4"/>
    </row>
    <row r="184" spans="1:20" s="2" customFormat="1" ht="63">
      <c r="A184" s="41"/>
      <c r="B184" s="33"/>
      <c r="C184" s="33"/>
      <c r="D184" s="37"/>
      <c r="E184" s="37"/>
      <c r="F184" s="37"/>
      <c r="G184" s="37"/>
      <c r="H184" s="37"/>
      <c r="I184" s="37"/>
      <c r="J184" s="37"/>
      <c r="K184" s="37"/>
      <c r="L184" s="37"/>
      <c r="M184" s="105"/>
      <c r="N184" s="32"/>
      <c r="O184" s="32"/>
      <c r="P184" s="33" t="s">
        <v>146</v>
      </c>
      <c r="Q184" s="35">
        <v>0</v>
      </c>
      <c r="R184" s="106">
        <v>0</v>
      </c>
      <c r="S184" s="101"/>
      <c r="T184" s="4"/>
    </row>
    <row r="185" spans="1:20" s="2" customFormat="1" ht="47.25">
      <c r="A185" s="41"/>
      <c r="B185" s="33"/>
      <c r="C185" s="33"/>
      <c r="D185" s="37"/>
      <c r="E185" s="37"/>
      <c r="F185" s="37"/>
      <c r="G185" s="37"/>
      <c r="H185" s="37"/>
      <c r="I185" s="37"/>
      <c r="J185" s="37"/>
      <c r="K185" s="37"/>
      <c r="L185" s="37"/>
      <c r="M185" s="105"/>
      <c r="N185" s="32"/>
      <c r="O185" s="32"/>
      <c r="P185" s="33" t="s">
        <v>147</v>
      </c>
      <c r="Q185" s="35">
        <v>0</v>
      </c>
      <c r="R185" s="106">
        <v>0</v>
      </c>
      <c r="S185" s="101"/>
      <c r="T185" s="4"/>
    </row>
    <row r="186" spans="1:20" s="2" customFormat="1" ht="78.75">
      <c r="A186" s="41"/>
      <c r="B186" s="33" t="s">
        <v>148</v>
      </c>
      <c r="C186" s="33"/>
      <c r="D186" s="105"/>
      <c r="E186" s="105"/>
      <c r="F186" s="105"/>
      <c r="G186" s="105"/>
      <c r="H186" s="105"/>
      <c r="I186" s="105"/>
      <c r="J186" s="105"/>
      <c r="K186" s="105"/>
      <c r="L186" s="105"/>
      <c r="M186" s="105"/>
      <c r="N186" s="105"/>
      <c r="O186" s="105"/>
      <c r="P186" s="33" t="s">
        <v>149</v>
      </c>
      <c r="Q186" s="35">
        <v>0</v>
      </c>
      <c r="R186" s="106">
        <v>0</v>
      </c>
      <c r="S186" s="101"/>
      <c r="T186" s="4"/>
    </row>
    <row r="187" spans="1:20" s="2" customFormat="1" ht="204.75" customHeight="1">
      <c r="A187" s="41"/>
      <c r="B187" s="33"/>
      <c r="C187" s="33"/>
      <c r="D187" s="105"/>
      <c r="E187" s="105"/>
      <c r="F187" s="105"/>
      <c r="G187" s="105"/>
      <c r="H187" s="105"/>
      <c r="I187" s="105"/>
      <c r="J187" s="105"/>
      <c r="K187" s="105"/>
      <c r="L187" s="105"/>
      <c r="M187" s="105"/>
      <c r="N187" s="105"/>
      <c r="O187" s="105"/>
      <c r="P187" s="33" t="s">
        <v>150</v>
      </c>
      <c r="Q187" s="35">
        <v>0</v>
      </c>
      <c r="R187" s="106">
        <v>0</v>
      </c>
      <c r="S187" s="101"/>
      <c r="T187" s="4"/>
    </row>
    <row r="188" spans="1:20" s="2" customFormat="1" ht="204.75">
      <c r="A188" s="34"/>
      <c r="B188" s="33" t="s">
        <v>151</v>
      </c>
      <c r="C188" s="33"/>
      <c r="D188" s="105">
        <f>D189+D190+D191+D192+D193+D194+D195+D196+D197+D198+D199+D200+D201+D202+D203+D204+D205+D206+D207+D208+D209+D210</f>
        <v>84784.2229</v>
      </c>
      <c r="E188" s="105">
        <f>E189+E190+E191+E192+E193+E194+E195+E196+E197+E198+E199+E200+E201+E202+E203+E204+E205+E206+E207+E208+E209+E210</f>
        <v>84784.2229</v>
      </c>
      <c r="F188" s="105">
        <f aca="true" t="shared" si="29" ref="F188:K188">F189+F190+F191+F192+F193+F194+F195+F196+F197+F198+F199+F200+F201+F202+F203+F204+F205+F206+F207+F208+F209+F210</f>
        <v>41597.63748</v>
      </c>
      <c r="G188" s="105">
        <f t="shared" si="29"/>
        <v>41597.63748</v>
      </c>
      <c r="H188" s="105">
        <f t="shared" si="29"/>
        <v>42972.44444</v>
      </c>
      <c r="I188" s="105">
        <f t="shared" si="29"/>
        <v>42972.44444</v>
      </c>
      <c r="J188" s="105">
        <f t="shared" si="29"/>
        <v>132.46017</v>
      </c>
      <c r="K188" s="105">
        <f t="shared" si="29"/>
        <v>132.46017</v>
      </c>
      <c r="L188" s="105">
        <f>L189+L190+L191+L192+L193+L194+L195+L196+L197+L198+L199+L200+L201+L202+L203+L204+L205+L206+L207+L209+L210</f>
        <v>81.68</v>
      </c>
      <c r="M188" s="105">
        <f>M189+M190+M191+M192+M193+M194+M195+M196+M197+M198+M199+M200+M201+M202+M203+M204+M205+M206+M207+M209+M210</f>
        <v>81.68</v>
      </c>
      <c r="N188" s="32">
        <v>100</v>
      </c>
      <c r="O188" s="32">
        <f>E188/D188*100</f>
        <v>100</v>
      </c>
      <c r="P188" s="33"/>
      <c r="Q188" s="35"/>
      <c r="R188" s="35"/>
      <c r="S188" s="35"/>
      <c r="T188" s="4"/>
    </row>
    <row r="189" spans="1:20" s="2" customFormat="1" ht="78.75">
      <c r="A189" s="41"/>
      <c r="B189" s="33"/>
      <c r="C189" s="33"/>
      <c r="D189" s="105"/>
      <c r="E189" s="105"/>
      <c r="F189" s="105"/>
      <c r="G189" s="105"/>
      <c r="H189" s="105"/>
      <c r="I189" s="105"/>
      <c r="J189" s="105"/>
      <c r="K189" s="105"/>
      <c r="L189" s="105"/>
      <c r="M189" s="105"/>
      <c r="N189" s="105"/>
      <c r="O189" s="105"/>
      <c r="P189" s="33" t="s">
        <v>152</v>
      </c>
      <c r="Q189" s="35">
        <v>3217</v>
      </c>
      <c r="R189" s="35">
        <v>3217</v>
      </c>
      <c r="S189" s="35">
        <v>100</v>
      </c>
      <c r="T189" s="4"/>
    </row>
    <row r="190" spans="1:20" s="2" customFormat="1" ht="63">
      <c r="A190" s="41"/>
      <c r="B190" s="33"/>
      <c r="C190" s="33"/>
      <c r="D190" s="105"/>
      <c r="E190" s="105"/>
      <c r="F190" s="105"/>
      <c r="G190" s="105"/>
      <c r="H190" s="105"/>
      <c r="I190" s="105"/>
      <c r="J190" s="105"/>
      <c r="K190" s="105"/>
      <c r="L190" s="105"/>
      <c r="M190" s="105"/>
      <c r="N190" s="105"/>
      <c r="O190" s="105"/>
      <c r="P190" s="107" t="s">
        <v>153</v>
      </c>
      <c r="Q190" s="108">
        <v>0</v>
      </c>
      <c r="R190" s="108">
        <v>0</v>
      </c>
      <c r="S190" s="108"/>
      <c r="T190" s="4"/>
    </row>
    <row r="191" spans="1:20" s="2" customFormat="1" ht="47.25">
      <c r="A191" s="41"/>
      <c r="B191" s="33"/>
      <c r="C191" s="33"/>
      <c r="D191" s="105"/>
      <c r="E191" s="105"/>
      <c r="F191" s="105"/>
      <c r="G191" s="105"/>
      <c r="H191" s="105"/>
      <c r="I191" s="105"/>
      <c r="J191" s="105"/>
      <c r="K191" s="105"/>
      <c r="L191" s="105"/>
      <c r="M191" s="105"/>
      <c r="N191" s="105"/>
      <c r="O191" s="105"/>
      <c r="P191" s="107" t="s">
        <v>154</v>
      </c>
      <c r="Q191" s="35">
        <v>21</v>
      </c>
      <c r="R191" s="35">
        <v>21</v>
      </c>
      <c r="S191" s="35">
        <v>100</v>
      </c>
      <c r="T191" s="4"/>
    </row>
    <row r="192" spans="1:20" s="2" customFormat="1" ht="63">
      <c r="A192" s="46"/>
      <c r="B192" s="30"/>
      <c r="C192" s="1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107" t="s">
        <v>155</v>
      </c>
      <c r="Q192" s="35">
        <v>7</v>
      </c>
      <c r="R192" s="35">
        <v>7</v>
      </c>
      <c r="S192" s="35">
        <v>100</v>
      </c>
      <c r="T192" s="4"/>
    </row>
    <row r="193" spans="1:20" s="2" customFormat="1" ht="47.25">
      <c r="A193" s="41"/>
      <c r="B193" s="36"/>
      <c r="C193" s="35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107" t="s">
        <v>156</v>
      </c>
      <c r="Q193" s="35">
        <v>7818</v>
      </c>
      <c r="R193" s="35">
        <v>7818</v>
      </c>
      <c r="S193" s="35">
        <v>100</v>
      </c>
      <c r="T193" s="4"/>
    </row>
    <row r="194" spans="1:20" s="2" customFormat="1" ht="47.25">
      <c r="A194" s="41"/>
      <c r="B194" s="36"/>
      <c r="C194" s="35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107" t="s">
        <v>157</v>
      </c>
      <c r="Q194" s="35">
        <v>105</v>
      </c>
      <c r="R194" s="35">
        <v>105</v>
      </c>
      <c r="S194" s="35">
        <v>100</v>
      </c>
      <c r="T194" s="4"/>
    </row>
    <row r="195" spans="1:20" s="2" customFormat="1" ht="63">
      <c r="A195" s="41"/>
      <c r="B195" s="36"/>
      <c r="C195" s="35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107" t="s">
        <v>158</v>
      </c>
      <c r="Q195" s="35">
        <v>33</v>
      </c>
      <c r="R195" s="35">
        <v>33</v>
      </c>
      <c r="S195" s="35">
        <v>100</v>
      </c>
      <c r="T195" s="4"/>
    </row>
    <row r="196" spans="1:20" s="2" customFormat="1" ht="63">
      <c r="A196" s="41"/>
      <c r="B196" s="36"/>
      <c r="C196" s="35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107" t="s">
        <v>159</v>
      </c>
      <c r="Q196" s="35">
        <v>0</v>
      </c>
      <c r="R196" s="35">
        <v>0</v>
      </c>
      <c r="S196" s="35">
        <v>100</v>
      </c>
      <c r="T196" s="4"/>
    </row>
    <row r="197" spans="1:20" s="2" customFormat="1" ht="16.5" customHeight="1">
      <c r="A197" s="46"/>
      <c r="B197" s="30"/>
      <c r="C197" s="12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107" t="s">
        <v>160</v>
      </c>
      <c r="Q197" s="35">
        <v>200</v>
      </c>
      <c r="R197" s="35">
        <v>200</v>
      </c>
      <c r="S197" s="35">
        <v>100</v>
      </c>
      <c r="T197" s="4"/>
    </row>
    <row r="198" spans="1:20" s="2" customFormat="1" ht="16.5" customHeight="1">
      <c r="A198" s="41"/>
      <c r="B198" s="36"/>
      <c r="C198" s="35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107" t="s">
        <v>161</v>
      </c>
      <c r="Q198" s="35">
        <v>23</v>
      </c>
      <c r="R198" s="35">
        <v>23</v>
      </c>
      <c r="S198" s="35">
        <v>100</v>
      </c>
      <c r="T198" s="4"/>
    </row>
    <row r="199" spans="1:20" s="2" customFormat="1" ht="16.5" customHeight="1">
      <c r="A199" s="41"/>
      <c r="B199" s="36"/>
      <c r="C199" s="35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107" t="s">
        <v>162</v>
      </c>
      <c r="Q199" s="35">
        <v>0</v>
      </c>
      <c r="R199" s="35">
        <v>0</v>
      </c>
      <c r="S199" s="35"/>
      <c r="T199" s="4"/>
    </row>
    <row r="200" spans="1:20" s="2" customFormat="1" ht="16.5" customHeight="1">
      <c r="A200" s="41"/>
      <c r="B200" s="36"/>
      <c r="C200" s="35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107" t="s">
        <v>163</v>
      </c>
      <c r="Q200" s="35">
        <v>0</v>
      </c>
      <c r="R200" s="35">
        <v>0</v>
      </c>
      <c r="S200" s="35"/>
      <c r="T200" s="4"/>
    </row>
    <row r="201" spans="1:20" s="2" customFormat="1" ht="16.5" customHeight="1">
      <c r="A201" s="41"/>
      <c r="B201" s="36"/>
      <c r="C201" s="35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107" t="s">
        <v>164</v>
      </c>
      <c r="Q201" s="35">
        <v>0</v>
      </c>
      <c r="R201" s="35">
        <v>0</v>
      </c>
      <c r="S201" s="35">
        <v>100</v>
      </c>
      <c r="T201" s="4"/>
    </row>
    <row r="202" spans="1:20" s="2" customFormat="1" ht="16.5" customHeight="1">
      <c r="A202" s="41"/>
      <c r="B202" s="36"/>
      <c r="C202" s="35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107" t="s">
        <v>165</v>
      </c>
      <c r="Q202" s="35">
        <v>97.3</v>
      </c>
      <c r="R202" s="35">
        <v>97.3</v>
      </c>
      <c r="S202" s="35">
        <v>100</v>
      </c>
      <c r="T202" s="4"/>
    </row>
    <row r="203" spans="1:20" s="2" customFormat="1" ht="16.5" customHeight="1">
      <c r="A203" s="41"/>
      <c r="B203" s="36"/>
      <c r="C203" s="35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107" t="s">
        <v>166</v>
      </c>
      <c r="Q203" s="109">
        <v>0</v>
      </c>
      <c r="R203" s="109">
        <v>0</v>
      </c>
      <c r="S203" s="110"/>
      <c r="T203" s="4"/>
    </row>
    <row r="204" spans="1:20" s="2" customFormat="1" ht="16.5" customHeight="1">
      <c r="A204" s="41"/>
      <c r="B204" s="36"/>
      <c r="C204" s="35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107" t="s">
        <v>167</v>
      </c>
      <c r="Q204" s="35">
        <v>0</v>
      </c>
      <c r="R204" s="35">
        <v>0</v>
      </c>
      <c r="S204" s="35">
        <v>100</v>
      </c>
      <c r="T204" s="4"/>
    </row>
    <row r="205" spans="1:20" s="2" customFormat="1" ht="16.5" customHeight="1">
      <c r="A205" s="41"/>
      <c r="B205" s="36"/>
      <c r="C205" s="35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107" t="s">
        <v>168</v>
      </c>
      <c r="Q205" s="35">
        <v>91</v>
      </c>
      <c r="R205" s="35">
        <v>91</v>
      </c>
      <c r="S205" s="35">
        <v>100</v>
      </c>
      <c r="T205" s="4"/>
    </row>
    <row r="206" spans="1:20" s="2" customFormat="1" ht="16.5" customHeight="1">
      <c r="A206" s="34"/>
      <c r="B206" s="36"/>
      <c r="C206" s="35"/>
      <c r="D206" s="37">
        <v>408.53</v>
      </c>
      <c r="E206" s="37">
        <v>408.53</v>
      </c>
      <c r="F206" s="37">
        <v>280.27863</v>
      </c>
      <c r="G206" s="37">
        <v>280.27863</v>
      </c>
      <c r="H206" s="37">
        <v>5.72137</v>
      </c>
      <c r="I206" s="37">
        <v>5.72137</v>
      </c>
      <c r="J206" s="37">
        <v>40.85</v>
      </c>
      <c r="K206" s="37">
        <v>40.85</v>
      </c>
      <c r="L206" s="37">
        <v>81.68</v>
      </c>
      <c r="M206" s="37">
        <v>81.68</v>
      </c>
      <c r="N206" s="32">
        <v>100</v>
      </c>
      <c r="O206" s="32">
        <f>E206/D206*100</f>
        <v>100</v>
      </c>
      <c r="P206" s="107" t="s">
        <v>169</v>
      </c>
      <c r="Q206" s="35">
        <v>2</v>
      </c>
      <c r="R206" s="35">
        <v>2</v>
      </c>
      <c r="S206" s="35">
        <v>100</v>
      </c>
      <c r="T206" s="4"/>
    </row>
    <row r="207" spans="1:20" s="2" customFormat="1" ht="16.5" customHeight="1">
      <c r="A207" s="34"/>
      <c r="B207" s="36"/>
      <c r="C207" s="35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107" t="s">
        <v>170</v>
      </c>
      <c r="Q207" s="35">
        <v>0</v>
      </c>
      <c r="R207" s="35">
        <v>0</v>
      </c>
      <c r="S207" s="35"/>
      <c r="T207" s="4"/>
    </row>
    <row r="208" spans="1:20" s="2" customFormat="1" ht="16.5" customHeight="1">
      <c r="A208" s="34"/>
      <c r="B208" s="36"/>
      <c r="C208" s="35"/>
      <c r="D208" s="37">
        <v>84375.6929</v>
      </c>
      <c r="E208" s="37">
        <v>84375.6929</v>
      </c>
      <c r="F208" s="37">
        <v>41317.35885</v>
      </c>
      <c r="G208" s="37">
        <v>41317.35885</v>
      </c>
      <c r="H208" s="37">
        <v>42966.72307</v>
      </c>
      <c r="I208" s="37">
        <v>42966.72307</v>
      </c>
      <c r="J208" s="37">
        <v>91.61017</v>
      </c>
      <c r="K208" s="37">
        <v>91.61017</v>
      </c>
      <c r="L208" s="111">
        <v>0</v>
      </c>
      <c r="M208" s="111">
        <v>0</v>
      </c>
      <c r="N208" s="32">
        <v>100</v>
      </c>
      <c r="O208" s="32">
        <f>E208/D208*100</f>
        <v>100</v>
      </c>
      <c r="P208" s="107" t="s">
        <v>171</v>
      </c>
      <c r="Q208" s="98">
        <v>1.66</v>
      </c>
      <c r="R208" s="35">
        <v>1.66</v>
      </c>
      <c r="S208" s="35">
        <v>100</v>
      </c>
      <c r="T208" s="4"/>
    </row>
    <row r="209" spans="1:20" s="2" customFormat="1" ht="47.25">
      <c r="A209" s="34"/>
      <c r="B209" s="36"/>
      <c r="C209" s="35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107" t="s">
        <v>172</v>
      </c>
      <c r="Q209" s="35">
        <v>5</v>
      </c>
      <c r="R209" s="35">
        <v>5</v>
      </c>
      <c r="S209" s="35">
        <v>100</v>
      </c>
      <c r="T209" s="4"/>
    </row>
    <row r="210" spans="1:20" s="2" customFormat="1" ht="78.75">
      <c r="A210" s="46"/>
      <c r="B210" s="30"/>
      <c r="C210" s="12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107" t="s">
        <v>173</v>
      </c>
      <c r="Q210" s="35">
        <v>2</v>
      </c>
      <c r="R210" s="35">
        <v>2</v>
      </c>
      <c r="S210" s="35">
        <v>100</v>
      </c>
      <c r="T210" s="4"/>
    </row>
    <row r="211" spans="1:20" s="2" customFormat="1" ht="252">
      <c r="A211" s="34"/>
      <c r="B211" s="36" t="s">
        <v>174</v>
      </c>
      <c r="C211" s="35"/>
      <c r="D211" s="37">
        <f>H211+J211</f>
        <v>25772.97911</v>
      </c>
      <c r="E211" s="37">
        <f>I211+K211</f>
        <v>25772.97911</v>
      </c>
      <c r="F211" s="37"/>
      <c r="G211" s="37"/>
      <c r="H211" s="37">
        <v>200</v>
      </c>
      <c r="I211" s="37">
        <v>200</v>
      </c>
      <c r="J211" s="37">
        <v>25572.97911</v>
      </c>
      <c r="K211" s="37">
        <v>25572.97911</v>
      </c>
      <c r="L211" s="37"/>
      <c r="M211" s="37"/>
      <c r="N211" s="32">
        <v>100</v>
      </c>
      <c r="O211" s="32">
        <f>E211/D211*100</f>
        <v>100</v>
      </c>
      <c r="P211" s="35" t="s">
        <v>175</v>
      </c>
      <c r="Q211" s="35">
        <v>2005</v>
      </c>
      <c r="R211" s="35">
        <v>2005</v>
      </c>
      <c r="S211" s="35">
        <v>100</v>
      </c>
      <c r="T211" s="4"/>
    </row>
    <row r="212" spans="1:20" s="2" customFormat="1" ht="157.5">
      <c r="A212" s="41"/>
      <c r="B212" s="36" t="s">
        <v>176</v>
      </c>
      <c r="C212" s="35"/>
      <c r="D212" s="37">
        <v>63.299</v>
      </c>
      <c r="E212" s="37">
        <v>63.299</v>
      </c>
      <c r="F212" s="37"/>
      <c r="G212" s="37"/>
      <c r="H212" s="37"/>
      <c r="I212" s="37"/>
      <c r="J212" s="37">
        <v>63.299</v>
      </c>
      <c r="K212" s="37">
        <v>63.299</v>
      </c>
      <c r="L212" s="37"/>
      <c r="M212" s="37"/>
      <c r="N212" s="32">
        <v>100</v>
      </c>
      <c r="O212" s="32">
        <f>E212/D212*100</f>
        <v>100</v>
      </c>
      <c r="P212" s="34" t="s">
        <v>177</v>
      </c>
      <c r="Q212" s="112">
        <v>63.299</v>
      </c>
      <c r="R212" s="112">
        <v>63.299</v>
      </c>
      <c r="S212" s="35">
        <v>100</v>
      </c>
      <c r="T212" s="4"/>
    </row>
    <row r="213" spans="1:19" ht="173.25">
      <c r="A213" s="34"/>
      <c r="B213" s="36" t="s">
        <v>178</v>
      </c>
      <c r="C213" s="35"/>
      <c r="D213" s="37">
        <v>442.496</v>
      </c>
      <c r="E213" s="37">
        <v>442.496</v>
      </c>
      <c r="F213" s="37"/>
      <c r="G213" s="37"/>
      <c r="H213" s="37">
        <v>442.496</v>
      </c>
      <c r="I213" s="37">
        <v>442.496</v>
      </c>
      <c r="J213" s="37"/>
      <c r="K213" s="37"/>
      <c r="L213" s="37"/>
      <c r="M213" s="37"/>
      <c r="N213" s="32">
        <v>100</v>
      </c>
      <c r="O213" s="32">
        <f>E213/D213*100</f>
        <v>100</v>
      </c>
      <c r="P213" s="34" t="s">
        <v>179</v>
      </c>
      <c r="Q213" s="35">
        <v>442.4956</v>
      </c>
      <c r="R213" s="35">
        <v>442.4956</v>
      </c>
      <c r="S213" s="35">
        <v>100</v>
      </c>
    </row>
  </sheetData>
  <sheetProtection/>
  <mergeCells count="225">
    <mergeCell ref="B93:B94"/>
    <mergeCell ref="D93:D94"/>
    <mergeCell ref="E93:E94"/>
    <mergeCell ref="C149:C150"/>
    <mergeCell ref="P147:P148"/>
    <mergeCell ref="C147:C148"/>
    <mergeCell ref="D149:D150"/>
    <mergeCell ref="M149:M150"/>
    <mergeCell ref="G149:G150"/>
    <mergeCell ref="P149:P150"/>
    <mergeCell ref="A147:A148"/>
    <mergeCell ref="C91:C92"/>
    <mergeCell ref="C93:C94"/>
    <mergeCell ref="C98:C99"/>
    <mergeCell ref="E98:E99"/>
    <mergeCell ref="F98:F99"/>
    <mergeCell ref="A93:A94"/>
    <mergeCell ref="B147:B148"/>
    <mergeCell ref="B98:B99"/>
    <mergeCell ref="B105:B106"/>
    <mergeCell ref="A149:A150"/>
    <mergeCell ref="S147:S148"/>
    <mergeCell ref="R147:R148"/>
    <mergeCell ref="Q147:Q148"/>
    <mergeCell ref="F147:F148"/>
    <mergeCell ref="E147:E148"/>
    <mergeCell ref="D147:D148"/>
    <mergeCell ref="S149:S150"/>
    <mergeCell ref="R149:R150"/>
    <mergeCell ref="Q149:Q150"/>
    <mergeCell ref="A151:A152"/>
    <mergeCell ref="N149:N150"/>
    <mergeCell ref="L149:L150"/>
    <mergeCell ref="K149:K150"/>
    <mergeCell ref="J149:J150"/>
    <mergeCell ref="I149:I150"/>
    <mergeCell ref="H149:H150"/>
    <mergeCell ref="F149:F150"/>
    <mergeCell ref="E149:E150"/>
    <mergeCell ref="B149:B150"/>
    <mergeCell ref="M151:M152"/>
    <mergeCell ref="C151:C152"/>
    <mergeCell ref="G151:G152"/>
    <mergeCell ref="F151:F152"/>
    <mergeCell ref="E151:E152"/>
    <mergeCell ref="D151:D152"/>
    <mergeCell ref="S151:S152"/>
    <mergeCell ref="R151:R152"/>
    <mergeCell ref="Q151:Q152"/>
    <mergeCell ref="P151:P152"/>
    <mergeCell ref="O151:O152"/>
    <mergeCell ref="N151:N152"/>
    <mergeCell ref="O147:O148"/>
    <mergeCell ref="N147:N148"/>
    <mergeCell ref="M147:M148"/>
    <mergeCell ref="K151:K152"/>
    <mergeCell ref="J151:J152"/>
    <mergeCell ref="H147:H148"/>
    <mergeCell ref="O149:O150"/>
    <mergeCell ref="I151:I152"/>
    <mergeCell ref="H151:H152"/>
    <mergeCell ref="L147:L148"/>
    <mergeCell ref="K147:K148"/>
    <mergeCell ref="J147:J148"/>
    <mergeCell ref="I147:I148"/>
    <mergeCell ref="L151:L152"/>
    <mergeCell ref="G147:G148"/>
    <mergeCell ref="B151:B152"/>
    <mergeCell ref="R105:R106"/>
    <mergeCell ref="S105:S106"/>
    <mergeCell ref="F105:F106"/>
    <mergeCell ref="C105:C106"/>
    <mergeCell ref="D105:D106"/>
    <mergeCell ref="O105:O106"/>
    <mergeCell ref="P105:P106"/>
    <mergeCell ref="I105:I106"/>
    <mergeCell ref="J105:J106"/>
    <mergeCell ref="G105:G106"/>
    <mergeCell ref="E105:E106"/>
    <mergeCell ref="Q105:Q106"/>
    <mergeCell ref="H105:H106"/>
    <mergeCell ref="L98:L99"/>
    <mergeCell ref="M98:M99"/>
    <mergeCell ref="Q98:Q99"/>
    <mergeCell ref="A105:A106"/>
    <mergeCell ref="N98:N99"/>
    <mergeCell ref="O98:O99"/>
    <mergeCell ref="K105:K106"/>
    <mergeCell ref="L105:L106"/>
    <mergeCell ref="M105:M106"/>
    <mergeCell ref="D98:D99"/>
    <mergeCell ref="G98:G99"/>
    <mergeCell ref="N105:N106"/>
    <mergeCell ref="A98:A99"/>
    <mergeCell ref="S98:S99"/>
    <mergeCell ref="H98:H99"/>
    <mergeCell ref="I98:I99"/>
    <mergeCell ref="J98:J99"/>
    <mergeCell ref="K98:K99"/>
    <mergeCell ref="R98:R99"/>
    <mergeCell ref="N93:N94"/>
    <mergeCell ref="A91:A92"/>
    <mergeCell ref="B91:B92"/>
    <mergeCell ref="D91:D92"/>
    <mergeCell ref="E91:E92"/>
    <mergeCell ref="L91:L92"/>
    <mergeCell ref="F91:F92"/>
    <mergeCell ref="F93:F94"/>
    <mergeCell ref="G93:G94"/>
    <mergeCell ref="H93:H94"/>
    <mergeCell ref="O93:O94"/>
    <mergeCell ref="G91:G92"/>
    <mergeCell ref="H91:H92"/>
    <mergeCell ref="M91:M92"/>
    <mergeCell ref="N91:N92"/>
    <mergeCell ref="I93:I94"/>
    <mergeCell ref="J93:J94"/>
    <mergeCell ref="K93:K94"/>
    <mergeCell ref="L93:L94"/>
    <mergeCell ref="M93:M94"/>
    <mergeCell ref="C89:C90"/>
    <mergeCell ref="N89:N90"/>
    <mergeCell ref="I89:I90"/>
    <mergeCell ref="J89:J90"/>
    <mergeCell ref="O91:O92"/>
    <mergeCell ref="I91:I92"/>
    <mergeCell ref="J91:J92"/>
    <mergeCell ref="K91:K92"/>
    <mergeCell ref="O89:O90"/>
    <mergeCell ref="H89:H90"/>
    <mergeCell ref="K89:K90"/>
    <mergeCell ref="L89:L90"/>
    <mergeCell ref="M89:M90"/>
    <mergeCell ref="A89:A90"/>
    <mergeCell ref="B89:B90"/>
    <mergeCell ref="D89:D90"/>
    <mergeCell ref="E89:E90"/>
    <mergeCell ref="F89:F90"/>
    <mergeCell ref="G89:G90"/>
    <mergeCell ref="K81:K82"/>
    <mergeCell ref="L81:L82"/>
    <mergeCell ref="M81:M82"/>
    <mergeCell ref="H81:H82"/>
    <mergeCell ref="I81:I82"/>
    <mergeCell ref="A86:A87"/>
    <mergeCell ref="B86:B87"/>
    <mergeCell ref="C86:C87"/>
    <mergeCell ref="A84:A85"/>
    <mergeCell ref="C84:C85"/>
    <mergeCell ref="A78:A79"/>
    <mergeCell ref="B78:B79"/>
    <mergeCell ref="C78:C79"/>
    <mergeCell ref="N81:N82"/>
    <mergeCell ref="O81:O82"/>
    <mergeCell ref="A81:A82"/>
    <mergeCell ref="D81:D82"/>
    <mergeCell ref="E81:E82"/>
    <mergeCell ref="F81:F82"/>
    <mergeCell ref="G81:G82"/>
    <mergeCell ref="R11:R12"/>
    <mergeCell ref="S11:S12"/>
    <mergeCell ref="C81:C82"/>
    <mergeCell ref="L11:L12"/>
    <mergeCell ref="M11:M12"/>
    <mergeCell ref="N11:N12"/>
    <mergeCell ref="O11:O12"/>
    <mergeCell ref="F11:F12"/>
    <mergeCell ref="G11:G12"/>
    <mergeCell ref="J81:J82"/>
    <mergeCell ref="H11:H12"/>
    <mergeCell ref="I11:I12"/>
    <mergeCell ref="J11:J12"/>
    <mergeCell ref="K11:K12"/>
    <mergeCell ref="C3:C7"/>
    <mergeCell ref="A11:A12"/>
    <mergeCell ref="B11:B12"/>
    <mergeCell ref="C11:C12"/>
    <mergeCell ref="D11:D12"/>
    <mergeCell ref="E11:E12"/>
    <mergeCell ref="S3:S7"/>
    <mergeCell ref="D4:E6"/>
    <mergeCell ref="F4:M4"/>
    <mergeCell ref="F5:G6"/>
    <mergeCell ref="H5:I6"/>
    <mergeCell ref="J5:K6"/>
    <mergeCell ref="L5:M6"/>
    <mergeCell ref="L1:N1"/>
    <mergeCell ref="D3:M3"/>
    <mergeCell ref="Q1:S1"/>
    <mergeCell ref="A2:S2"/>
    <mergeCell ref="A3:A7"/>
    <mergeCell ref="B3:B7"/>
    <mergeCell ref="N3:O6"/>
    <mergeCell ref="P3:P7"/>
    <mergeCell ref="Q3:Q7"/>
    <mergeCell ref="R3:R7"/>
    <mergeCell ref="N84:N85"/>
    <mergeCell ref="O84:O85"/>
    <mergeCell ref="P84:P85"/>
    <mergeCell ref="Q84:Q85"/>
    <mergeCell ref="F84:F85"/>
    <mergeCell ref="G84:G85"/>
    <mergeCell ref="H84:H85"/>
    <mergeCell ref="I84:I85"/>
    <mergeCell ref="J84:J85"/>
    <mergeCell ref="K84:K85"/>
    <mergeCell ref="R84:R85"/>
    <mergeCell ref="S84:S85"/>
    <mergeCell ref="J86:J87"/>
    <mergeCell ref="K86:K87"/>
    <mergeCell ref="N86:N87"/>
    <mergeCell ref="O86:O87"/>
    <mergeCell ref="L86:L87"/>
    <mergeCell ref="M86:M87"/>
    <mergeCell ref="L84:L85"/>
    <mergeCell ref="M84:M85"/>
    <mergeCell ref="I86:I87"/>
    <mergeCell ref="B84:B85"/>
    <mergeCell ref="D86:D87"/>
    <mergeCell ref="E86:E87"/>
    <mergeCell ref="F86:F87"/>
    <mergeCell ref="G86:G87"/>
    <mergeCell ref="H86:H87"/>
    <mergeCell ref="D84:D85"/>
    <mergeCell ref="E84:E85"/>
  </mergeCells>
  <printOptions/>
  <pageMargins left="0.11811023622047245" right="0.31496062992125984" top="0.11811023622047245" bottom="0.07874015748031496" header="0.11811023622047245" footer="0.11811023622047245"/>
  <pageSetup horizontalDpi="600" verticalDpi="600" orientation="landscape" paperSize="9" scale="53" r:id="rId1"/>
  <rowBreaks count="4" manualBreakCount="4">
    <brk id="30" max="18" man="1"/>
    <brk id="146" max="18" man="1"/>
    <brk id="163" max="18" man="1"/>
    <brk id="175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nshilkova</dc:creator>
  <cp:keywords/>
  <dc:description/>
  <cp:lastModifiedBy>nfetisova</cp:lastModifiedBy>
  <cp:lastPrinted>2023-03-17T11:34:10Z</cp:lastPrinted>
  <dcterms:created xsi:type="dcterms:W3CDTF">2012-01-17T11:26:32Z</dcterms:created>
  <dcterms:modified xsi:type="dcterms:W3CDTF">2023-03-17T11:44:44Z</dcterms:modified>
  <cp:category/>
  <cp:version/>
  <cp:contentType/>
  <cp:contentStatus/>
</cp:coreProperties>
</file>